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customXml/itemProps4.xml" ContentType="application/vnd.openxmlformats-officedocument.customXmlProperties+xml"/>
  <Override PartName="/docMetadata/LabelInfo.xml" ContentType="application/vnd.ms-office.classificationlabel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microsoft.com/office/2020/02/relationships/classificationlabels" Target="docMetadata/LabelInfo.xml"/><Relationship Id="rId1" Type="http://schemas.openxmlformats.org/officeDocument/2006/relationships/officeDocument" Target="xl/workbook.xml"/><Relationship Id="rId5" Type="http://schemas.openxmlformats.org/officeDocument/2006/relationships/custom-properties" Target="docProps/custom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628"/>
  <workbookPr defaultThemeVersion="166925"/>
  <mc:AlternateContent xmlns:mc="http://schemas.openxmlformats.org/markup-compatibility/2006">
    <mc:Choice Requires="x15">
      <x15ac:absPath xmlns:x15ac="http://schemas.microsoft.com/office/spreadsheetml/2010/11/ac" url="https://nveazure.sharepoint.com/sites/ORG-RME-OE/Delte dokumenter/Inntektsrammer/2025/Vedtak/Til web/"/>
    </mc:Choice>
  </mc:AlternateContent>
  <xr:revisionPtr revIDLastSave="7" documentId="8_{DA47F345-39F2-4145-916A-84F0210CDF1C}" xr6:coauthVersionLast="47" xr6:coauthVersionMax="47" xr10:uidLastSave="{A2A716D3-59DD-4B0B-80B8-57AF8EEF1721}"/>
  <bookViews>
    <workbookView xWindow="57495" yWindow="-13080" windowWidth="29010" windowHeight="23385" tabRatio="767" activeTab="1" xr2:uid="{8A60CC44-39A1-4276-A4CF-859398140B7D}"/>
  </bookViews>
  <sheets>
    <sheet name="Forutsetninger" sheetId="13" r:id="rId1"/>
    <sheet name="Inntektsramme NordLink" sheetId="20" r:id="rId2"/>
    <sheet name="Inntektsramme Statnett" sheetId="6" r:id="rId3"/>
    <sheet name="Analyse transmisjon" sheetId="1" r:id="rId4"/>
    <sheet name="Grunnlagsdata" sheetId="12" r:id="rId5"/>
    <sheet name="Analyserres regional" sheetId="14" r:id="rId6"/>
    <sheet name="Note 11" sheetId="25" r:id="rId7"/>
    <sheet name="Annuitet" sheetId="26" r:id="rId8"/>
    <sheet name="Referenter regional" sheetId="16" r:id="rId9"/>
    <sheet name="Data analyse regional" sheetId="15" r:id="rId10"/>
    <sheet name="Reberegning 2023" sheetId="19" r:id="rId11"/>
    <sheet name="Reberegning 2023 NordLink" sheetId="27" r:id="rId12"/>
  </sheets>
  <externalReferences>
    <externalReference r:id="rId13"/>
  </externalReferences>
  <definedNames>
    <definedName name="_xlnm._FilterDatabase" localSheetId="9" hidden="1">'Data analyse regional'!$A$1:$Y$1</definedName>
    <definedName name="paaslag">#REF!</definedName>
    <definedName name="aar">#REF!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B20" i="27" l="1"/>
  <c r="B5" i="27"/>
  <c r="B15" i="27" s="1"/>
  <c r="B18" i="27" s="1"/>
  <c r="B6" i="6"/>
  <c r="J15" i="1"/>
  <c r="J8" i="1"/>
  <c r="J14" i="1" l="1"/>
  <c r="J16" i="1"/>
  <c r="J17" i="1"/>
  <c r="J18" i="1"/>
  <c r="J19" i="1"/>
  <c r="J13" i="1"/>
  <c r="D25" i="6"/>
  <c r="D18" i="19" l="1"/>
  <c r="D14" i="19"/>
  <c r="D12" i="19"/>
  <c r="D11" i="19"/>
  <c r="D7" i="19"/>
  <c r="D8" i="19"/>
  <c r="D9" i="19"/>
  <c r="D10" i="19"/>
  <c r="D13" i="19"/>
  <c r="D15" i="19"/>
  <c r="D17" i="19"/>
  <c r="D5" i="19"/>
  <c r="D16" i="19" l="1"/>
  <c r="B17" i="20" l="1"/>
  <c r="S3" i="1" l="1"/>
  <c r="S4" i="1"/>
  <c r="S5" i="1"/>
  <c r="S6" i="1"/>
  <c r="S7" i="1"/>
  <c r="S8" i="1"/>
  <c r="S9" i="1"/>
  <c r="B14" i="6"/>
  <c r="J9" i="1" l="1"/>
  <c r="L3" i="1"/>
  <c r="J3" i="1" s="1"/>
  <c r="C18" i="6"/>
  <c r="G3" i="1" l="1"/>
  <c r="U450" i="15"/>
  <c r="F448" i="15"/>
  <c r="G448" i="15" l="1"/>
  <c r="H448" i="15"/>
  <c r="F449" i="15"/>
  <c r="G449" i="15"/>
  <c r="H449" i="15"/>
  <c r="F450" i="15"/>
  <c r="G450" i="15"/>
  <c r="H450" i="15"/>
  <c r="F451" i="15"/>
  <c r="G451" i="15"/>
  <c r="H451" i="15"/>
  <c r="F452" i="15"/>
  <c r="G452" i="15"/>
  <c r="H452" i="15"/>
  <c r="I449" i="15"/>
  <c r="J449" i="15"/>
  <c r="K449" i="15"/>
  <c r="L449" i="15"/>
  <c r="M449" i="15"/>
  <c r="N449" i="15"/>
  <c r="O449" i="15"/>
  <c r="P449" i="15"/>
  <c r="Q449" i="15"/>
  <c r="R449" i="15"/>
  <c r="S449" i="15"/>
  <c r="T449" i="15"/>
  <c r="U449" i="15"/>
  <c r="V449" i="15"/>
  <c r="W449" i="15"/>
  <c r="X449" i="15"/>
  <c r="Y449" i="15"/>
  <c r="I450" i="15"/>
  <c r="J450" i="15"/>
  <c r="K450" i="15"/>
  <c r="L450" i="15"/>
  <c r="M450" i="15"/>
  <c r="N450" i="15"/>
  <c r="O450" i="15"/>
  <c r="P450" i="15"/>
  <c r="Q450" i="15"/>
  <c r="R450" i="15"/>
  <c r="S450" i="15"/>
  <c r="T450" i="15"/>
  <c r="V450" i="15"/>
  <c r="W450" i="15"/>
  <c r="X450" i="15"/>
  <c r="Y450" i="15"/>
  <c r="I451" i="15"/>
  <c r="J451" i="15"/>
  <c r="K451" i="15"/>
  <c r="L451" i="15"/>
  <c r="M451" i="15"/>
  <c r="N451" i="15"/>
  <c r="O451" i="15"/>
  <c r="P451" i="15"/>
  <c r="Q451" i="15"/>
  <c r="R451" i="15"/>
  <c r="S451" i="15"/>
  <c r="T451" i="15"/>
  <c r="U451" i="15"/>
  <c r="V451" i="15"/>
  <c r="W451" i="15"/>
  <c r="X451" i="15"/>
  <c r="Y451" i="15"/>
  <c r="I452" i="15"/>
  <c r="J452" i="15"/>
  <c r="K452" i="15"/>
  <c r="L452" i="15"/>
  <c r="M452" i="15"/>
  <c r="N452" i="15"/>
  <c r="O452" i="15"/>
  <c r="P452" i="15"/>
  <c r="Q452" i="15"/>
  <c r="R452" i="15"/>
  <c r="S452" i="15"/>
  <c r="T452" i="15"/>
  <c r="U452" i="15"/>
  <c r="V452" i="15"/>
  <c r="W452" i="15"/>
  <c r="X452" i="15"/>
  <c r="Y452" i="15"/>
  <c r="I448" i="15"/>
  <c r="J448" i="15"/>
  <c r="K448" i="15"/>
  <c r="L448" i="15"/>
  <c r="M448" i="15"/>
  <c r="N448" i="15"/>
  <c r="O448" i="15"/>
  <c r="P448" i="15"/>
  <c r="Q448" i="15"/>
  <c r="R448" i="15"/>
  <c r="S448" i="15"/>
  <c r="T448" i="15"/>
  <c r="U448" i="15"/>
  <c r="V448" i="15"/>
  <c r="W448" i="15"/>
  <c r="X448" i="15"/>
  <c r="Y448" i="15"/>
  <c r="B8" i="6"/>
  <c r="B11" i="6" l="1"/>
  <c r="G45" i="14"/>
  <c r="G44" i="14"/>
  <c r="G43" i="14"/>
  <c r="G42" i="14"/>
  <c r="G41" i="14"/>
  <c r="G40" i="14"/>
  <c r="G39" i="14"/>
  <c r="G38" i="14"/>
  <c r="G37" i="14"/>
  <c r="G36" i="14"/>
  <c r="G35" i="14"/>
  <c r="G34" i="14"/>
  <c r="G33" i="14"/>
  <c r="G32" i="14"/>
  <c r="G31" i="14"/>
  <c r="G30" i="14"/>
  <c r="G29" i="14"/>
  <c r="G28" i="14"/>
  <c r="G27" i="14"/>
  <c r="G26" i="14"/>
  <c r="G25" i="14"/>
  <c r="G24" i="14"/>
  <c r="G23" i="14"/>
  <c r="G22" i="14"/>
  <c r="G21" i="14"/>
  <c r="G20" i="14"/>
  <c r="G19" i="14"/>
  <c r="G18" i="14"/>
  <c r="G17" i="14"/>
  <c r="G16" i="14"/>
  <c r="G15" i="14"/>
  <c r="G14" i="14"/>
  <c r="G13" i="14"/>
  <c r="G12" i="14"/>
  <c r="G11" i="14"/>
  <c r="G10" i="14"/>
  <c r="G9" i="14"/>
  <c r="G8" i="14"/>
  <c r="G7" i="14"/>
  <c r="G6" i="14"/>
  <c r="G5" i="14"/>
  <c r="G4" i="14"/>
  <c r="F3" i="14" l="1"/>
  <c r="E3" i="14"/>
  <c r="L4" i="1" l="1"/>
  <c r="J4" i="1" s="1"/>
  <c r="L5" i="1"/>
  <c r="J5" i="1" s="1"/>
  <c r="L6" i="1"/>
  <c r="J6" i="1" s="1"/>
  <c r="L7" i="1"/>
  <c r="J7" i="1" s="1"/>
  <c r="L8" i="1"/>
  <c r="L9" i="1"/>
  <c r="D3" i="25"/>
  <c r="I4" i="1"/>
  <c r="I5" i="1"/>
  <c r="I6" i="1"/>
  <c r="I7" i="1"/>
  <c r="I8" i="1"/>
  <c r="I9" i="1"/>
  <c r="I3" i="1"/>
  <c r="D19" i="19"/>
  <c r="D25" i="19" s="1"/>
  <c r="D27" i="19" l="1"/>
  <c r="D24" i="6" s="1"/>
  <c r="B10" i="6" l="1"/>
  <c r="B9" i="6"/>
  <c r="B15" i="6"/>
  <c r="C6" i="6" l="1"/>
  <c r="T4" i="1" l="1"/>
  <c r="T5" i="1"/>
  <c r="T6" i="1"/>
  <c r="T7" i="1"/>
  <c r="T8" i="1"/>
  <c r="T9" i="1"/>
  <c r="T3" i="1"/>
  <c r="B11" i="20" l="1"/>
  <c r="B16" i="6"/>
  <c r="C14" i="6"/>
  <c r="C16" i="6" s="1"/>
  <c r="C9" i="6"/>
  <c r="B5" i="20"/>
  <c r="B7" i="20"/>
  <c r="C11" i="6"/>
  <c r="B7" i="6"/>
  <c r="Q4" i="1" l="1"/>
  <c r="Q5" i="1"/>
  <c r="Q6" i="1"/>
  <c r="Q7" i="1"/>
  <c r="Q8" i="1"/>
  <c r="Q9" i="1"/>
  <c r="Q3" i="1"/>
  <c r="O4" i="1"/>
  <c r="O5" i="1"/>
  <c r="O6" i="1"/>
  <c r="O7" i="1"/>
  <c r="O8" i="1"/>
  <c r="O9" i="1"/>
  <c r="O3" i="1"/>
  <c r="P3" i="1" s="1"/>
  <c r="K4" i="1"/>
  <c r="K5" i="1"/>
  <c r="K6" i="1"/>
  <c r="K7" i="1"/>
  <c r="K8" i="1"/>
  <c r="K9" i="1"/>
  <c r="K3" i="1"/>
  <c r="H4" i="1"/>
  <c r="H5" i="1"/>
  <c r="H6" i="1"/>
  <c r="H7" i="1"/>
  <c r="H8" i="1"/>
  <c r="H9" i="1"/>
  <c r="H3" i="1"/>
  <c r="D9" i="1" l="1"/>
  <c r="D24" i="13"/>
  <c r="M3" i="1" l="1"/>
  <c r="N3" i="1" s="1"/>
  <c r="C10" i="13" l="1"/>
  <c r="C6" i="13"/>
  <c r="C5" i="6" s="1"/>
  <c r="B20" i="6" l="1"/>
  <c r="C13" i="6"/>
  <c r="B13" i="6"/>
  <c r="D4" i="25"/>
  <c r="B6" i="20"/>
  <c r="E3" i="1" l="1"/>
  <c r="E6" i="1"/>
  <c r="E9" i="1"/>
  <c r="E4" i="1" l="1"/>
  <c r="G4" i="1" l="1"/>
  <c r="M4" i="1" s="1"/>
  <c r="N4" i="1" s="1"/>
  <c r="G6" i="1" l="1"/>
  <c r="M6" i="1" s="1"/>
  <c r="N6" i="1" s="1"/>
  <c r="P9" i="1"/>
  <c r="E8" i="1"/>
  <c r="E5" i="1"/>
  <c r="E7" i="1"/>
  <c r="D22" i="13"/>
  <c r="D21" i="13"/>
  <c r="D20" i="13"/>
  <c r="D19" i="13"/>
  <c r="G7" i="1" l="1"/>
  <c r="M7" i="1" s="1"/>
  <c r="N7" i="1" s="1"/>
  <c r="G5" i="1"/>
  <c r="M5" i="1" s="1"/>
  <c r="N5" i="1" s="1"/>
  <c r="G9" i="1"/>
  <c r="M9" i="1" l="1"/>
  <c r="N9" i="1"/>
  <c r="E3" i="25"/>
  <c r="D7" i="25"/>
  <c r="E7" i="25" s="1"/>
  <c r="D6" i="25"/>
  <c r="E6" i="25" s="1"/>
  <c r="D5" i="25"/>
  <c r="E5" i="25" s="1"/>
  <c r="E4" i="25"/>
  <c r="P7" i="1"/>
  <c r="G8" i="1"/>
  <c r="M8" i="1" s="1"/>
  <c r="N8" i="1" s="1"/>
  <c r="E8" i="25" l="1"/>
  <c r="C4" i="13"/>
  <c r="C12" i="6" l="1"/>
  <c r="C3" i="6" s="1"/>
  <c r="B12" i="6"/>
  <c r="P8" i="1"/>
  <c r="P6" i="1" l="1"/>
  <c r="P5" i="1"/>
  <c r="P4" i="1"/>
  <c r="D9" i="6" l="1"/>
  <c r="D14" i="6" l="1"/>
  <c r="B21" i="6" l="1"/>
  <c r="B12" i="20" l="1"/>
  <c r="B3" i="20" s="1"/>
  <c r="D23" i="13" l="1"/>
  <c r="R9" i="1" s="1"/>
  <c r="U9" i="1" s="1"/>
  <c r="W9" i="1" s="1"/>
  <c r="R8" i="1" l="1"/>
  <c r="U8" i="1" s="1"/>
  <c r="W8" i="1" s="1"/>
  <c r="R7" i="1"/>
  <c r="U7" i="1" s="1"/>
  <c r="W7" i="1" s="1"/>
  <c r="R3" i="1"/>
  <c r="U3" i="1" s="1"/>
  <c r="W3" i="1" s="1"/>
  <c r="R4" i="1"/>
  <c r="U4" i="1" s="1"/>
  <c r="W4" i="1" s="1"/>
  <c r="R5" i="1"/>
  <c r="U5" i="1" s="1"/>
  <c r="W5" i="1" s="1"/>
  <c r="R6" i="1"/>
  <c r="U6" i="1" s="1"/>
  <c r="W6" i="1" s="1"/>
  <c r="W1" i="1" l="1" a="1"/>
  <c r="W1" i="1" s="1"/>
  <c r="X9" i="1" s="1"/>
  <c r="G3" i="14"/>
  <c r="K3" i="14" s="1"/>
  <c r="H45" i="14" l="1"/>
  <c r="I45" i="14" s="1"/>
  <c r="H13" i="14"/>
  <c r="I13" i="14" s="1"/>
  <c r="H17" i="14"/>
  <c r="I17" i="14" s="1"/>
  <c r="H14" i="14"/>
  <c r="I14" i="14" s="1"/>
  <c r="H23" i="14"/>
  <c r="I23" i="14" s="1"/>
  <c r="H43" i="14"/>
  <c r="I43" i="14" s="1"/>
  <c r="H16" i="14"/>
  <c r="I16" i="14" s="1"/>
  <c r="H27" i="14"/>
  <c r="I27" i="14" s="1"/>
  <c r="H18" i="14"/>
  <c r="I18" i="14" s="1"/>
  <c r="H34" i="14"/>
  <c r="I34" i="14" s="1"/>
  <c r="H30" i="14"/>
  <c r="I30" i="14" s="1"/>
  <c r="J30" i="14" s="1"/>
  <c r="H20" i="14"/>
  <c r="I20" i="14" s="1"/>
  <c r="J20" i="14" s="1"/>
  <c r="H38" i="14"/>
  <c r="I38" i="14" s="1"/>
  <c r="H25" i="14"/>
  <c r="I25" i="14" s="1"/>
  <c r="H22" i="14"/>
  <c r="I22" i="14" s="1"/>
  <c r="H7" i="14"/>
  <c r="I7" i="14" s="1"/>
  <c r="H26" i="14"/>
  <c r="I26" i="14" s="1"/>
  <c r="H15" i="14"/>
  <c r="I15" i="14" s="1"/>
  <c r="H33" i="14"/>
  <c r="I33" i="14" s="1"/>
  <c r="H28" i="14"/>
  <c r="I28" i="14" s="1"/>
  <c r="H21" i="14"/>
  <c r="I21" i="14" s="1"/>
  <c r="H31" i="14"/>
  <c r="I31" i="14" s="1"/>
  <c r="H9" i="14"/>
  <c r="I9" i="14" s="1"/>
  <c r="J9" i="14" s="1"/>
  <c r="H40" i="14"/>
  <c r="I40" i="14" s="1"/>
  <c r="J40" i="14" s="1"/>
  <c r="H39" i="14"/>
  <c r="I39" i="14" s="1"/>
  <c r="J39" i="14" s="1"/>
  <c r="H12" i="14"/>
  <c r="I12" i="14" s="1"/>
  <c r="H42" i="14"/>
  <c r="I42" i="14" s="1"/>
  <c r="H37" i="14"/>
  <c r="I37" i="14" s="1"/>
  <c r="J37" i="14" s="1"/>
  <c r="H41" i="14"/>
  <c r="I41" i="14" s="1"/>
  <c r="J41" i="14" s="1"/>
  <c r="H35" i="14"/>
  <c r="I35" i="14" s="1"/>
  <c r="J35" i="14" s="1"/>
  <c r="H10" i="14"/>
  <c r="I10" i="14" s="1"/>
  <c r="J10" i="14" s="1"/>
  <c r="H29" i="14"/>
  <c r="I29" i="14" s="1"/>
  <c r="J29" i="14" s="1"/>
  <c r="H8" i="14"/>
  <c r="I8" i="14" s="1"/>
  <c r="J8" i="14" s="1"/>
  <c r="H36" i="14"/>
  <c r="I36" i="14" s="1"/>
  <c r="J36" i="14" s="1"/>
  <c r="H19" i="14"/>
  <c r="I19" i="14" s="1"/>
  <c r="J19" i="14" s="1"/>
  <c r="H24" i="14"/>
  <c r="I24" i="14" s="1"/>
  <c r="J24" i="14" s="1"/>
  <c r="H6" i="14"/>
  <c r="I6" i="14" s="1"/>
  <c r="J6" i="14" s="1"/>
  <c r="H32" i="14"/>
  <c r="I32" i="14" s="1"/>
  <c r="H11" i="14"/>
  <c r="I11" i="14" s="1"/>
  <c r="J11" i="14" s="1"/>
  <c r="H44" i="14"/>
  <c r="I44" i="14" s="1"/>
  <c r="J44" i="14" s="1"/>
  <c r="H5" i="14"/>
  <c r="I5" i="14" s="1"/>
  <c r="J5" i="14" s="1"/>
  <c r="H4" i="14"/>
  <c r="I4" i="14" s="1"/>
  <c r="J4" i="14" s="1"/>
  <c r="J38" i="14"/>
  <c r="J22" i="14"/>
  <c r="J45" i="14"/>
  <c r="J43" i="14"/>
  <c r="J34" i="14"/>
  <c r="J27" i="14"/>
  <c r="J23" i="14"/>
  <c r="J32" i="14"/>
  <c r="J15" i="14"/>
  <c r="J33" i="14"/>
  <c r="J17" i="14"/>
  <c r="J31" i="14"/>
  <c r="J14" i="14"/>
  <c r="J25" i="14"/>
  <c r="J21" i="14"/>
  <c r="J18" i="14"/>
  <c r="J16" i="14"/>
  <c r="J7" i="14"/>
  <c r="J42" i="14"/>
  <c r="J13" i="14"/>
  <c r="J28" i="14"/>
  <c r="J12" i="14"/>
  <c r="J26" i="14"/>
  <c r="B5" i="6" l="1"/>
  <c r="B3" i="6" s="1"/>
  <c r="B22" i="6" l="1"/>
  <c r="D13" i="6" l="1"/>
  <c r="D5" i="6" l="1"/>
  <c r="D11" i="6"/>
  <c r="C17" i="6"/>
  <c r="D16" i="6"/>
  <c r="D12" i="6" l="1"/>
  <c r="D7" i="6" l="1"/>
  <c r="D6" i="6" l="1"/>
  <c r="D3" i="6" l="1"/>
  <c r="B18" i="6" l="1"/>
  <c r="B19" i="6" s="1"/>
  <c r="B17" i="6" s="1"/>
  <c r="D17" i="6" s="1"/>
  <c r="B14" i="20" l="1"/>
  <c r="B15" i="20" s="1"/>
  <c r="B13" i="20" l="1"/>
  <c r="B16" i="20" s="1"/>
  <c r="B18" i="20" s="1"/>
  <c r="D23" i="6"/>
  <c r="D26" i="6" l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<sst xmlns="http://schemas.openxmlformats.org/spreadsheetml/2006/main" count="751" uniqueCount="270">
  <si>
    <t>Forutsetninger</t>
  </si>
  <si>
    <t>SSB Tabell 11118, 2015 = 100</t>
  </si>
  <si>
    <t>SSB tabell 03013, 2015 = 100</t>
  </si>
  <si>
    <t>Produktivitetskrav analysen</t>
  </si>
  <si>
    <t>Produktivitetkrav Systemansvarskostnader</t>
  </si>
  <si>
    <t>systempris</t>
  </si>
  <si>
    <t>systempris + 11</t>
  </si>
  <si>
    <t>Forutsetning beregne annuitet av systemansvarsinvesteringene</t>
  </si>
  <si>
    <t xml:space="preserve">Avskrivingstid </t>
  </si>
  <si>
    <t>Rente til beregning av annuitet</t>
  </si>
  <si>
    <t xml:space="preserve">Kostnadsgrunnlag K </t>
  </si>
  <si>
    <t>hvorav:</t>
  </si>
  <si>
    <t>Drifts- og vedlikeholdskostnader</t>
  </si>
  <si>
    <t>Inflasjonsjusterte drifts- og vedlikeholdskostnader</t>
  </si>
  <si>
    <t>Avskrivninger</t>
  </si>
  <si>
    <t>Nettap MWh</t>
  </si>
  <si>
    <t>Nettapskostnader</t>
  </si>
  <si>
    <t xml:space="preserve">Inflasjonsjustert KILE </t>
  </si>
  <si>
    <t>Bokført verdi pr 3112 + 1% arbeidskapital</t>
  </si>
  <si>
    <t>Avkastning</t>
  </si>
  <si>
    <t>Kostnadsnorm, K*</t>
  </si>
  <si>
    <t>Effektivitetsscore fra analysen</t>
  </si>
  <si>
    <t>Effektivitetsscore, inkludert 2% produktivitetskrav</t>
  </si>
  <si>
    <t>Inntektsramme, 30 % K + 70 % K*</t>
  </si>
  <si>
    <t>Nettnivå</t>
  </si>
  <si>
    <t>Transmisjons-nett</t>
  </si>
  <si>
    <t>Regionalt distribusjons-nett</t>
  </si>
  <si>
    <t>Sum</t>
  </si>
  <si>
    <t>Inflasjonsjusterte systemansvars-, drifts- og vedlikeholdskostnader, hvorav:</t>
  </si>
  <si>
    <t>Drifts- og vedlikeholdskostnader, eks. systemansvar</t>
  </si>
  <si>
    <t>Drifts- og vedlikeholdskostnader, systemansvar reserver</t>
  </si>
  <si>
    <t>Drifts- og vedlikeholdskostnader, øvrig system og marked</t>
  </si>
  <si>
    <t>hvorav avskrivninger, systemansvar</t>
  </si>
  <si>
    <t>hvorav systemansvar</t>
  </si>
  <si>
    <t>Kostnader systemansvar reserver utenfor analyse</t>
  </si>
  <si>
    <t>Kostnader øvrig system utenfor analyse</t>
  </si>
  <si>
    <t>K som skal multipliseres med resultat fra analysen</t>
  </si>
  <si>
    <t>Anleggsoverdragelser</t>
  </si>
  <si>
    <t>referanse</t>
  </si>
  <si>
    <t>Transmisjonsnett</t>
  </si>
  <si>
    <t>Frontkostnad</t>
  </si>
  <si>
    <t>id</t>
  </si>
  <si>
    <t>aar</t>
  </si>
  <si>
    <t>selskap</t>
  </si>
  <si>
    <t>KPI</t>
  </si>
  <si>
    <t>KPI-lønn</t>
  </si>
  <si>
    <t>lønn løpende</t>
  </si>
  <si>
    <t>Glattede pensjoner</t>
  </si>
  <si>
    <t>Driftskostnader uten lønn løpende, Statnett og Nordlink</t>
  </si>
  <si>
    <t>post 391 løpende</t>
  </si>
  <si>
    <t>Systemansvar kjøp av reserver løpende</t>
  </si>
  <si>
    <t>DV system og marked, ink pensjon</t>
  </si>
  <si>
    <t>KPI justert KILE</t>
  </si>
  <si>
    <t>Tapskostnad</t>
  </si>
  <si>
    <t>Annuitet systemansvar</t>
  </si>
  <si>
    <t xml:space="preserve">Enhetskostnad </t>
  </si>
  <si>
    <t>STATNETT SF</t>
  </si>
  <si>
    <t>ID</t>
  </si>
  <si>
    <t>Selskap</t>
  </si>
  <si>
    <t>Resultat</t>
  </si>
  <si>
    <t>AKG inkl 17b</t>
  </si>
  <si>
    <t>Kostnad til kalibrering</t>
  </si>
  <si>
    <t>DEAnorm (DEA-resultat*K)</t>
  </si>
  <si>
    <t>Tillegg i norm</t>
  </si>
  <si>
    <t>Kalibrert DEAnorm</t>
  </si>
  <si>
    <t>Kalibrert DEA-resultat</t>
  </si>
  <si>
    <t>K-K*</t>
  </si>
  <si>
    <t>ALUT AS</t>
  </si>
  <si>
    <t>FJELLNETT AS</t>
  </si>
  <si>
    <t>LUCERNA AS</t>
  </si>
  <si>
    <t>LINEA AS</t>
  </si>
  <si>
    <t>ELINETT AS</t>
  </si>
  <si>
    <t>VESTMAR NETT AS</t>
  </si>
  <si>
    <t>KYSTNETT AS</t>
  </si>
  <si>
    <t>VISSI AS</t>
  </si>
  <si>
    <t>RØROS E-VERK NETT AS</t>
  </si>
  <si>
    <t>SYGNIR AS</t>
  </si>
  <si>
    <t>TENSIO TS AS</t>
  </si>
  <si>
    <t>ARVA AS</t>
  </si>
  <si>
    <t>INDRE HORDALAND KRAFTNETT AS</t>
  </si>
  <si>
    <t>BARENTS NETT AS</t>
  </si>
  <si>
    <t>ENIDA AS</t>
  </si>
  <si>
    <t>LINJA AS</t>
  </si>
  <si>
    <t>VEVIG AS</t>
  </si>
  <si>
    <t>MELLOM AS</t>
  </si>
  <si>
    <t>ELMEA AS</t>
  </si>
  <si>
    <t>VESTALL AS</t>
  </si>
  <si>
    <t>FAGNE AS</t>
  </si>
  <si>
    <t>LNETT AS</t>
  </si>
  <si>
    <t>MIDTNETT AS</t>
  </si>
  <si>
    <t>LEDE AS</t>
  </si>
  <si>
    <t>ELVIA AS</t>
  </si>
  <si>
    <t>TENSIO TN AS</t>
  </si>
  <si>
    <t>Aktieselskabet Saudefaldene</t>
  </si>
  <si>
    <t>HERØYA NETT AS</t>
  </si>
  <si>
    <t>orgn</t>
  </si>
  <si>
    <t>id.y</t>
  </si>
  <si>
    <t>y</t>
  </si>
  <si>
    <t>comp</t>
  </si>
  <si>
    <t>fp_rd_OPEXxS</t>
  </si>
  <si>
    <t>fp_rd_sal</t>
  </si>
  <si>
    <t>fp_rd_sal.cap</t>
  </si>
  <si>
    <t>av_rd_pens</t>
  </si>
  <si>
    <t>av_rd_pens.eq</t>
  </si>
  <si>
    <t>av_rd_impl</t>
  </si>
  <si>
    <t>fp_rd_391</t>
  </si>
  <si>
    <t>fp_rd_cga</t>
  </si>
  <si>
    <t>fp_rd_OPEX</t>
  </si>
  <si>
    <t>rd_rab.gf</t>
  </si>
  <si>
    <t>rd_dep.gf</t>
  </si>
  <si>
    <t>rd_rab.sf</t>
  </si>
  <si>
    <t>rd_dep.sf</t>
  </si>
  <si>
    <t>fp_rd_cens</t>
  </si>
  <si>
    <t>rd_TOTXDEA</t>
  </si>
  <si>
    <t>rd_wv.ol</t>
  </si>
  <si>
    <t>rd_wv.sc</t>
  </si>
  <si>
    <t>rd_wv.ss</t>
  </si>
  <si>
    <t>rd_wv.uc</t>
  </si>
  <si>
    <t>rd_EVAL</t>
  </si>
  <si>
    <t>HAVNETT AS</t>
  </si>
  <si>
    <t>BINDAL KRAFTLAG SA</t>
  </si>
  <si>
    <t>NORGESNETT AS</t>
  </si>
  <si>
    <t>DE NETT AS</t>
  </si>
  <si>
    <t>BØMLO KRAFTNETT AS</t>
  </si>
  <si>
    <t>LYSNA AS</t>
  </si>
  <si>
    <t>ASKER NETT AS</t>
  </si>
  <si>
    <t>JÆREN EVERK AS</t>
  </si>
  <si>
    <t>KE NETT AS</t>
  </si>
  <si>
    <t>NOREFJELL NETT AS</t>
  </si>
  <si>
    <t>BREHEIM NETT AS</t>
  </si>
  <si>
    <t>MODALEN KRAFTLAG SA</t>
  </si>
  <si>
    <t>KLIVE AS</t>
  </si>
  <si>
    <t>RAKKESTAD ENERGI AS</t>
  </si>
  <si>
    <t>RK NETT AS</t>
  </si>
  <si>
    <t>ROMSDALSNETT AS</t>
  </si>
  <si>
    <t>HYDRO ENERGI AS</t>
  </si>
  <si>
    <t>STRAUMEN NETT AS</t>
  </si>
  <si>
    <t>SØR AURDAL ENERGI AS</t>
  </si>
  <si>
    <t>TINFOS AS</t>
  </si>
  <si>
    <t>STANNUM AS</t>
  </si>
  <si>
    <t>UVDAL KRAFTFORSYNING SA</t>
  </si>
  <si>
    <t>VANG ENERGIVERK AS</t>
  </si>
  <si>
    <t>ELVENETT AS</t>
  </si>
  <si>
    <t>STRAUMNETT AS</t>
  </si>
  <si>
    <t>S-NETT AS</t>
  </si>
  <si>
    <t>USTEKVEIKJA KRAFTVERK DA</t>
  </si>
  <si>
    <t>HYDRO ALUMINIUM AS</t>
  </si>
  <si>
    <t>GRIUG AS</t>
  </si>
  <si>
    <t>EVERKET AS</t>
  </si>
  <si>
    <t>ETNA NETT AS</t>
  </si>
  <si>
    <t>NORDVEST NETT AS</t>
  </si>
  <si>
    <t>FØRE AS</t>
  </si>
  <si>
    <t>STATKRAFT ENERGI AS</t>
  </si>
  <si>
    <t>FØIE AS</t>
  </si>
  <si>
    <t>SØR-NORGE ALUMINIUM AS</t>
  </si>
  <si>
    <t>NETTSELSKAPET AS</t>
  </si>
  <si>
    <t>s_avs</t>
  </si>
  <si>
    <t>r_avs</t>
  </si>
  <si>
    <t>r_nettap</t>
  </si>
  <si>
    <t>s_pensj</t>
  </si>
  <si>
    <t>s_lonn</t>
  </si>
  <si>
    <t>s_lonnakt</t>
  </si>
  <si>
    <t>s_pensjek</t>
  </si>
  <si>
    <t>r_pensj</t>
  </si>
  <si>
    <t>r_lonn</t>
  </si>
  <si>
    <t>r_pensjek</t>
  </si>
  <si>
    <t>r_lonnakt</t>
  </si>
  <si>
    <t>r_bfv</t>
  </si>
  <si>
    <t>s_bfv</t>
  </si>
  <si>
    <t>r_kile</t>
  </si>
  <si>
    <t>s_kile</t>
  </si>
  <si>
    <t>r_abavs</t>
  </si>
  <si>
    <t>r_abbfv</t>
  </si>
  <si>
    <t>r_391</t>
  </si>
  <si>
    <t>s_391</t>
  </si>
  <si>
    <t>r_DVxL</t>
  </si>
  <si>
    <t>Vekt per område</t>
  </si>
  <si>
    <t xml:space="preserve">Vektet pris </t>
  </si>
  <si>
    <t>NO1</t>
  </si>
  <si>
    <t>NO2</t>
  </si>
  <si>
    <t>NO3</t>
  </si>
  <si>
    <t>NO4</t>
  </si>
  <si>
    <t>NO5</t>
  </si>
  <si>
    <t>Nettap i transmisjonsnett MWh</t>
  </si>
  <si>
    <t>Nettap i regionalnett MWh</t>
  </si>
  <si>
    <t>Inntektsramme for Statnett</t>
  </si>
  <si>
    <t>Regionalnett</t>
  </si>
  <si>
    <t>Avkastningsgrunnlag</t>
  </si>
  <si>
    <t>hvorav avkastningsgrunnlag, systemansvar</t>
  </si>
  <si>
    <t>YMBER PRODUKSJON AS</t>
  </si>
  <si>
    <t>TELEMARK NETT AS</t>
  </si>
  <si>
    <t>BKK AS</t>
  </si>
  <si>
    <t>GLITRE NETT AS</t>
  </si>
  <si>
    <t>SVABO INDUSTRINETT AS</t>
  </si>
  <si>
    <t>KILE løpende kr</t>
  </si>
  <si>
    <t>tapsvolum MWh</t>
  </si>
  <si>
    <t>Kraftpris til  transmisjonsnettsanalyse</t>
  </si>
  <si>
    <t>s_nettap</t>
  </si>
  <si>
    <t>sa_DV</t>
  </si>
  <si>
    <t>sa_bfv</t>
  </si>
  <si>
    <t>sa_avs</t>
  </si>
  <si>
    <t>nordlink_DV</t>
  </si>
  <si>
    <t>Snitt 2017 - 2021</t>
  </si>
  <si>
    <t>Rente 2025</t>
  </si>
  <si>
    <t>Kraftpris 2025, kr/MWh</t>
  </si>
  <si>
    <t>idaar</t>
  </si>
  <si>
    <t>s_vare</t>
  </si>
  <si>
    <t>962986633</t>
  </si>
  <si>
    <t>2017962986633</t>
  </si>
  <si>
    <t>2018962986633</t>
  </si>
  <si>
    <t>2019962986633</t>
  </si>
  <si>
    <t>2020962986633</t>
  </si>
  <si>
    <t>2021962986633</t>
  </si>
  <si>
    <t>2022962986633</t>
  </si>
  <si>
    <t>2023962986633</t>
  </si>
  <si>
    <t>KPI lønn faktor 2025/2023</t>
  </si>
  <si>
    <t>KPI faktor 2025/2023</t>
  </si>
  <si>
    <t xml:space="preserve">Annuitet total 2023-kr </t>
  </si>
  <si>
    <t>2023 kr</t>
  </si>
  <si>
    <t>nordlink_bfv</t>
  </si>
  <si>
    <t>nordlink_avs</t>
  </si>
  <si>
    <t>Total annuitet</t>
  </si>
  <si>
    <t>Annuitet system og marked</t>
  </si>
  <si>
    <t>Totex til benchmark 2023 kr</t>
  </si>
  <si>
    <t>Normgrid</t>
  </si>
  <si>
    <t>KPI-faktor 2023</t>
  </si>
  <si>
    <t>KPI-lønnfaktor 2023</t>
  </si>
  <si>
    <t>kpijustert</t>
  </si>
  <si>
    <t>Sum DV til benchmark</t>
  </si>
  <si>
    <t>NORANETT ANDØY AS</t>
  </si>
  <si>
    <t>LUOSTEJOK NETT AS (Inaktiv i brreg)</t>
  </si>
  <si>
    <t>LEGA NETT AS (Inaktiv i brreg)</t>
  </si>
  <si>
    <t>AREA NETT AS</t>
  </si>
  <si>
    <t>NORANETT AS</t>
  </si>
  <si>
    <t>TENDRANETT AS</t>
  </si>
  <si>
    <t>Statnett SF</t>
  </si>
  <si>
    <t>NORANETT HADSEL AS</t>
  </si>
  <si>
    <t>HØLAND OG SETSKOG ELVERK AS</t>
  </si>
  <si>
    <t>R-NETT AS</t>
  </si>
  <si>
    <t>TINDRA NETT AS (Inaktiv i brreg)</t>
  </si>
  <si>
    <t xml:space="preserve"> </t>
  </si>
  <si>
    <t>319</t>
  </si>
  <si>
    <t>611</t>
  </si>
  <si>
    <t>Lede AS</t>
  </si>
  <si>
    <t>Tillegg/fradrag for oppdatert ramme 2023</t>
  </si>
  <si>
    <t>Tillegg/fradrag i inntektsrammen 2025</t>
  </si>
  <si>
    <t>Inntektsramme fra vedtak 2023 eks anleggsoverdragelser og reberegning 21</t>
  </si>
  <si>
    <t>fp_s_beregnet pensjon</t>
  </si>
  <si>
    <t>fp_so_beregnet pensjon</t>
  </si>
  <si>
    <t>2023-kroner</t>
  </si>
  <si>
    <t>Inntektsramme for 2025</t>
  </si>
  <si>
    <t>s_DVxL</t>
  </si>
  <si>
    <t>referansepris per prisområde vedtak 2025 inkl 11 kr påslag</t>
  </si>
  <si>
    <t>HEMSIL NETT AS (Inaktiv i brreg)</t>
  </si>
  <si>
    <t>STRAM AS</t>
  </si>
  <si>
    <t>HARINGNETT AS</t>
  </si>
  <si>
    <t>MELØY ENERGI AS</t>
  </si>
  <si>
    <t>SKIAKERNETT AS (Inaktiv i brreg)</t>
  </si>
  <si>
    <t>HAFSLUND KRAFT AS</t>
  </si>
  <si>
    <t>NETERA AS</t>
  </si>
  <si>
    <t>FØIE AS (Inaktiv i brreg)</t>
  </si>
  <si>
    <t>Tap fra note 11 - 2023, faktiske priser fra 2025</t>
  </si>
  <si>
    <t>Nettap i 2023 MWh</t>
  </si>
  <si>
    <t>Betydelig endring i resultat fra sammenlignenden analyse T-nett. Skyldes Statnetts opprydding i anleggsrapporteringen.</t>
  </si>
  <si>
    <t>Fra Gassco AS til Statnett SF</t>
  </si>
  <si>
    <t>Fra Statnett SF til Tensio TS AS</t>
  </si>
  <si>
    <t>Fra Statnett SF til Linja AS</t>
  </si>
  <si>
    <t>Diff mot varsel</t>
  </si>
  <si>
    <t>Inntektsramme Statnett</t>
  </si>
  <si>
    <t>Inntektsramme NordLink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</si>
</sst>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7">
    <numFmt numFmtId="43" formatCode="_-* #,##0.00_-;\-* #,##0.00_-;_-* &quot;-&quot;??_-;_-@_-"/>
    <numFmt numFmtId="164" formatCode="_ * #,##0.00_ ;_ * \-#,##0.00_ ;_ * &quot;-&quot;??_ ;_ @_ "/>
    <numFmt numFmtId="165" formatCode="0.0"/>
    <numFmt numFmtId="166" formatCode="_-* #,##0_-;\-* #,##0_-;_-* &quot;-&quot;??_-;_-@_-"/>
    <numFmt numFmtId="167" formatCode="_(* #,##0.00_);_(* \(#,##0.00\);_(* &quot;-&quot;??_);_(@_)"/>
    <numFmt numFmtId="168" formatCode="_(* #,##0_);_(* \(#,##0\);_(* &quot;-&quot;??_);_(@_)"/>
    <numFmt numFmtId="169" formatCode="0.0000"/>
    <numFmt numFmtId="170" formatCode="0.0\ %"/>
    <numFmt numFmtId="171" formatCode="_-* #,##0.0000_-;\-* #,##0.0000_-;_-* &quot;-&quot;??_-;_-@_-"/>
    <numFmt numFmtId="172" formatCode="_(* #,##0.0_);_(* \(#,##0.0\);_(* &quot;-&quot;??_);_(@_)"/>
    <numFmt numFmtId="173" formatCode="0.00000"/>
    <numFmt numFmtId="174" formatCode="#,##0_ ;\-#,##0\ "/>
    <numFmt numFmtId="175" formatCode="#,##0.00000"/>
    <numFmt numFmtId="176" formatCode="0.000\ %"/>
    <numFmt numFmtId="177" formatCode="0.00000\ %"/>
    <numFmt numFmtId="178" formatCode="_ * #,##0_ ;_ * \-#,##0_ ;_ * &quot;-&quot;??_ ;_ @_ "/>
    <numFmt numFmtId="179" formatCode="_-* #,##0.00\ _€_-;\-* #,##0.00\ _€_-;_-* &quot;-&quot;??\ _€_-;_-@_-"/>
  </numFmts>
  <fonts count="50">
    <font>
      <sz val="11"/>
      <color rgb="FF000000"/>
      <name val="Calibri"/>
      <family val="2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name val="Arial"/>
      <family val="2"/>
    </font>
    <font>
      <b/>
      <sz val="10"/>
      <name val="Arial"/>
      <family val="2"/>
    </font>
    <font>
      <sz val="11"/>
      <color rgb="FF000000"/>
      <name val="Calibri"/>
      <family val="2"/>
    </font>
    <font>
      <i/>
      <sz val="11"/>
      <color rgb="FF000000"/>
      <name val="Calibri"/>
      <family val="2"/>
    </font>
    <font>
      <i/>
      <sz val="10"/>
      <color theme="1"/>
      <name val="Calibri"/>
      <family val="2"/>
      <scheme val="minor"/>
    </font>
    <font>
      <i/>
      <sz val="10"/>
      <name val="Arial"/>
      <family val="2"/>
    </font>
    <font>
      <sz val="10"/>
      <color theme="1"/>
      <name val="Calibri"/>
      <family val="2"/>
      <scheme val="minor"/>
    </font>
    <font>
      <sz val="10"/>
      <color theme="0" tint="-0.34998626667073579"/>
      <name val="Arial"/>
      <family val="2"/>
    </font>
    <font>
      <sz val="12"/>
      <color theme="1"/>
      <name val="Times New Roman"/>
      <family val="2"/>
    </font>
    <font>
      <sz val="11"/>
      <name val="Calibri"/>
      <family val="2"/>
      <scheme val="minor"/>
    </font>
    <font>
      <b/>
      <sz val="11"/>
      <name val="Calibri"/>
      <family val="2"/>
      <scheme val="minor"/>
    </font>
    <font>
      <b/>
      <sz val="11"/>
      <color rgb="FF000000"/>
      <name val="Calibri"/>
      <family val="2"/>
    </font>
    <font>
      <sz val="10"/>
      <color rgb="FFFF0000"/>
      <name val="Arial"/>
      <family val="2"/>
    </font>
    <font>
      <b/>
      <sz val="10"/>
      <color rgb="FFFF0000"/>
      <name val="Arial"/>
      <family val="2"/>
    </font>
    <font>
      <sz val="10"/>
      <name val="Arial"/>
      <family val="2"/>
    </font>
    <font>
      <b/>
      <sz val="11"/>
      <name val="Calibri"/>
      <family val="2"/>
    </font>
    <font>
      <sz val="11"/>
      <name val="Calibri"/>
      <family val="2"/>
    </font>
    <font>
      <b/>
      <sz val="10"/>
      <name val="Calibri"/>
      <family val="2"/>
      <scheme val="minor"/>
    </font>
    <font>
      <b/>
      <sz val="10"/>
      <color theme="1"/>
      <name val="Calibri"/>
      <family val="2"/>
      <scheme val="minor"/>
    </font>
    <font>
      <i/>
      <sz val="10"/>
      <name val="Calibri"/>
      <family val="2"/>
      <scheme val="minor"/>
    </font>
    <font>
      <sz val="11"/>
      <color rgb="FF000000"/>
      <name val="Calibri"/>
      <family val="2"/>
      <scheme val="minor"/>
    </font>
    <font>
      <b/>
      <sz val="11"/>
      <color rgb="FF000000"/>
      <name val="Calibri"/>
      <family val="2"/>
      <scheme val="minor"/>
    </font>
    <font>
      <b/>
      <sz val="16"/>
      <name val="Arial"/>
      <family val="2"/>
    </font>
    <font>
      <sz val="10"/>
      <name val="Segoe UI"/>
      <family val="2"/>
    </font>
    <font>
      <sz val="10"/>
      <name val="Calibri"/>
      <family val="2"/>
      <scheme val="minor"/>
    </font>
    <font>
      <sz val="10"/>
      <color rgb="FF000000"/>
      <name val="Lucida Console"/>
      <family val="3"/>
    </font>
    <font>
      <u/>
      <sz val="11"/>
      <color theme="10"/>
      <name val="Calibri"/>
      <family val="2"/>
    </font>
    <font>
      <sz val="9"/>
      <color rgb="FF333333"/>
      <name val="Arial"/>
      <family val="2"/>
    </font>
    <font>
      <sz val="10"/>
      <name val="Arial"/>
      <family val="2"/>
    </font>
    <font>
      <sz val="10"/>
      <color rgb="FF000000"/>
      <name val="Gill Sans MT"/>
      <family val="2"/>
    </font>
    <font>
      <sz val="10"/>
      <name val="Gill Sans MT"/>
      <family val="2"/>
    </font>
    <font>
      <sz val="11"/>
      <color rgb="FF001C37"/>
      <name val="Arial"/>
      <family val="2"/>
    </font>
    <font>
      <sz val="11"/>
      <color rgb="FFFF0000"/>
      <name val="Calibri"/>
      <family val="2"/>
      <scheme val="minor"/>
    </font>
    <font>
      <sz val="11"/>
      <color rgb="FFFF0000"/>
      <name val="Calibri"/>
      <family val="2"/>
    </font>
    <font>
      <sz val="8"/>
      <name val="Calibri"/>
      <family val="2"/>
    </font>
    <font>
      <sz val="10"/>
      <color rgb="FF0000FF"/>
      <name val="Lucida Console"/>
      <family val="3"/>
    </font>
    <font>
      <sz val="10"/>
      <color rgb="FF000000"/>
      <name val="Arial Unicode MS"/>
    </font>
    <font>
      <sz val="8"/>
      <color rgb="FF000000"/>
      <name val="Lucida Console"/>
      <family val="3"/>
    </font>
    <font>
      <sz val="7"/>
      <color rgb="FF000000"/>
      <name val="Tahoma"/>
      <family val="2"/>
    </font>
    <font>
      <b/>
      <sz val="11"/>
      <color theme="0"/>
      <name val="Calibri"/>
      <family val="2"/>
    </font>
    <font>
      <sz val="7"/>
      <color rgb="FF000000"/>
      <name val="Segoe UI"/>
      <family val="2"/>
    </font>
    <font>
      <sz val="8"/>
      <color rgb="FFBCBCBC"/>
      <name val="Lucida Console"/>
      <family val="3"/>
    </font>
    <font>
      <b/>
      <sz val="11"/>
      <color theme="1"/>
      <name val="Calibri"/>
      <family val="2"/>
      <scheme val="minor"/>
    </font>
    <font>
      <sz val="10"/>
      <color rgb="FFBCBCBC"/>
      <name val="Lucida Console"/>
      <family val="3"/>
    </font>
    <font>
      <sz val="11"/>
      <color theme="1"/>
      <name val="Calibri"/>
      <family val="2"/>
    </font>
    <font>
      <sz val="8"/>
      <color rgb="FF222222"/>
      <name val="Verdana"/>
      <family val="2"/>
    </font>
  </fonts>
  <fills count="24">
    <fill>
      <patternFill patternType="none"/>
    </fill>
    <fill>
      <patternFill patternType="gray125"/>
    </fill>
    <fill>
      <patternFill patternType="solid">
        <fgColor theme="4" tint="0.79998168889431442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theme="4" tint="0.39997558519241921"/>
        <bgColor indexed="64"/>
      </patternFill>
    </fill>
    <fill>
      <patternFill patternType="solid">
        <fgColor theme="9" tint="0.39997558519241921"/>
        <bgColor indexed="64"/>
      </patternFill>
    </fill>
    <fill>
      <patternFill patternType="solid">
        <fgColor theme="2" tint="-9.9978637043366805E-2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rgb="FFFFE699"/>
        <bgColor indexed="64"/>
      </patternFill>
    </fill>
    <fill>
      <patternFill patternType="solid">
        <fgColor rgb="FFFFF2CC"/>
        <bgColor indexed="64"/>
      </patternFill>
    </fill>
    <fill>
      <patternFill patternType="solid">
        <fgColor rgb="FF8EA9DB"/>
        <bgColor indexed="64"/>
      </patternFill>
    </fill>
    <fill>
      <patternFill patternType="solid">
        <fgColor rgb="FFD9E1F2"/>
        <bgColor indexed="64"/>
      </patternFill>
    </fill>
    <fill>
      <patternFill patternType="solid">
        <fgColor rgb="FFC6E0B4"/>
        <bgColor indexed="64"/>
      </patternFill>
    </fill>
    <fill>
      <patternFill patternType="solid">
        <fgColor rgb="FFA9D08E"/>
        <bgColor indexed="64"/>
      </patternFill>
    </fill>
    <fill>
      <patternFill patternType="solid">
        <fgColor rgb="FFCCC0DA"/>
        <bgColor rgb="FF000000"/>
      </patternFill>
    </fill>
    <fill>
      <patternFill patternType="solid">
        <fgColor rgb="FFE4DFEC"/>
        <bgColor rgb="FF000000"/>
      </patternFill>
    </fill>
    <fill>
      <patternFill patternType="solid">
        <fgColor theme="5" tint="0.79998168889431442"/>
        <bgColor indexed="64"/>
      </patternFill>
    </fill>
    <fill>
      <patternFill patternType="solid">
        <fgColor rgb="FFFFFFFF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4" tint="0.59999389629810485"/>
        <bgColor rgb="FF000000"/>
      </patternFill>
    </fill>
    <fill>
      <patternFill patternType="solid">
        <fgColor theme="6" tint="0.39997558519241921"/>
        <bgColor indexed="64"/>
      </patternFill>
    </fill>
  </fills>
  <borders count="1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rgb="FFD9D9D9"/>
      </left>
      <right style="thin">
        <color rgb="FFD9D9D9"/>
      </right>
      <top style="thin">
        <color rgb="FFD9D9D9"/>
      </top>
      <bottom style="thin">
        <color rgb="FFD9D9D9"/>
      </bottom>
      <diagonal/>
    </border>
    <border>
      <left/>
      <right/>
      <top style="thin">
        <color theme="4" tint="0.39997558519241921"/>
      </top>
      <bottom style="thin">
        <color theme="4" tint="0.39997558519241921"/>
      </bottom>
      <diagonal/>
    </border>
    <border>
      <left/>
      <right style="thin">
        <color theme="4" tint="0.39997558519241921"/>
      </right>
      <top style="thin">
        <color theme="4" tint="0.39997558519241921"/>
      </top>
      <bottom style="thin">
        <color theme="4" tint="0.39997558519241921"/>
      </bottom>
      <diagonal/>
    </border>
  </borders>
  <cellStyleXfs count="33">
    <xf numFmtId="0" fontId="0" fillId="0" borderId="0" applyBorder="0"/>
    <xf numFmtId="43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4" fillId="0" borderId="0"/>
    <xf numFmtId="167" fontId="4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2" fillId="0" borderId="0"/>
    <xf numFmtId="0" fontId="18" fillId="0" borderId="0"/>
    <xf numFmtId="0" fontId="4" fillId="0" borderId="0"/>
    <xf numFmtId="0" fontId="24" fillId="0" borderId="0"/>
    <xf numFmtId="9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30" fillId="0" borderId="0" applyNumberFormat="0" applyFill="0" applyBorder="0" applyAlignment="0" applyProtection="0"/>
    <xf numFmtId="0" fontId="32" fillId="0" borderId="0"/>
    <xf numFmtId="0" fontId="4" fillId="0" borderId="0"/>
    <xf numFmtId="179" fontId="4" fillId="0" borderId="0" applyFont="0" applyFill="0" applyBorder="0" applyAlignment="0" applyProtection="0"/>
    <xf numFmtId="0" fontId="6" fillId="0" borderId="0" applyBorder="0"/>
    <xf numFmtId="164" fontId="4" fillId="0" borderId="0" applyFont="0" applyFill="0" applyBorder="0" applyAlignment="0" applyProtection="0"/>
    <xf numFmtId="43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1" fillId="0" borderId="0"/>
    <xf numFmtId="0" fontId="6" fillId="0" borderId="0" applyNumberFormat="0" applyBorder="0" applyAlignment="0"/>
    <xf numFmtId="43" fontId="12" fillId="0" borderId="0" applyFont="0" applyFill="0" applyBorder="0" applyAlignment="0" applyProtection="0"/>
    <xf numFmtId="9" fontId="1" fillId="0" borderId="0" applyFont="0" applyFill="0" applyBorder="0" applyAlignment="0" applyProtection="0"/>
    <xf numFmtId="164" fontId="4" fillId="0" borderId="0" applyFont="0" applyFill="0" applyBorder="0" applyAlignment="0" applyProtection="0"/>
    <xf numFmtId="43" fontId="6" fillId="0" borderId="0" applyFont="0" applyFill="0" applyBorder="0" applyAlignment="0" applyProtection="0"/>
    <xf numFmtId="0" fontId="1" fillId="0" borderId="0"/>
  </cellStyleXfs>
  <cellXfs count="244">
    <xf numFmtId="0" fontId="0" fillId="0" borderId="0" xfId="0"/>
    <xf numFmtId="0" fontId="5" fillId="0" borderId="0" xfId="3" applyFont="1"/>
    <xf numFmtId="0" fontId="4" fillId="0" borderId="0" xfId="3"/>
    <xf numFmtId="0" fontId="4" fillId="0" borderId="0" xfId="3" applyAlignment="1">
      <alignment wrapText="1"/>
    </xf>
    <xf numFmtId="2" fontId="4" fillId="0" borderId="0" xfId="3" applyNumberFormat="1"/>
    <xf numFmtId="165" fontId="4" fillId="0" borderId="0" xfId="3" applyNumberFormat="1"/>
    <xf numFmtId="166" fontId="4" fillId="0" borderId="0" xfId="1" applyNumberFormat="1" applyFont="1"/>
    <xf numFmtId="167" fontId="7" fillId="0" borderId="0" xfId="4" applyFont="1"/>
    <xf numFmtId="168" fontId="9" fillId="0" borderId="0" xfId="3" applyNumberFormat="1" applyFont="1"/>
    <xf numFmtId="166" fontId="4" fillId="0" borderId="0" xfId="1" applyNumberFormat="1" applyFont="1" applyFill="1"/>
    <xf numFmtId="166" fontId="4" fillId="0" borderId="0" xfId="3" applyNumberFormat="1"/>
    <xf numFmtId="9" fontId="4" fillId="0" borderId="0" xfId="2" applyFont="1"/>
    <xf numFmtId="168" fontId="4" fillId="0" borderId="0" xfId="3" applyNumberFormat="1"/>
    <xf numFmtId="43" fontId="4" fillId="0" borderId="0" xfId="1" applyFont="1"/>
    <xf numFmtId="0" fontId="9" fillId="0" borderId="0" xfId="3" applyFont="1"/>
    <xf numFmtId="0" fontId="7" fillId="0" borderId="0" xfId="0" applyFont="1"/>
    <xf numFmtId="0" fontId="8" fillId="0" borderId="0" xfId="0" applyFont="1"/>
    <xf numFmtId="0" fontId="10" fillId="0" borderId="0" xfId="0" applyFont="1"/>
    <xf numFmtId="1" fontId="4" fillId="0" borderId="0" xfId="3" applyNumberFormat="1"/>
    <xf numFmtId="9" fontId="4" fillId="0" borderId="0" xfId="3" applyNumberFormat="1"/>
    <xf numFmtId="166" fontId="0" fillId="0" borderId="0" xfId="1" applyNumberFormat="1" applyFont="1"/>
    <xf numFmtId="0" fontId="4" fillId="0" borderId="0" xfId="3" applyAlignment="1">
      <alignment horizontal="center"/>
    </xf>
    <xf numFmtId="0" fontId="13" fillId="0" borderId="0" xfId="0" applyFont="1"/>
    <xf numFmtId="0" fontId="14" fillId="4" borderId="1" xfId="0" applyFont="1" applyFill="1" applyBorder="1" applyAlignment="1">
      <alignment vertical="top"/>
    </xf>
    <xf numFmtId="168" fontId="13" fillId="0" borderId="0" xfId="4" applyNumberFormat="1" applyFont="1"/>
    <xf numFmtId="43" fontId="0" fillId="0" borderId="0" xfId="0" applyNumberFormat="1"/>
    <xf numFmtId="168" fontId="0" fillId="0" borderId="0" xfId="0" applyNumberFormat="1"/>
    <xf numFmtId="1" fontId="0" fillId="0" borderId="0" xfId="0" applyNumberFormat="1"/>
    <xf numFmtId="168" fontId="6" fillId="0" borderId="0" xfId="4" applyNumberFormat="1" applyFont="1"/>
    <xf numFmtId="0" fontId="13" fillId="2" borderId="3" xfId="0" applyFont="1" applyFill="1" applyBorder="1" applyAlignment="1">
      <alignment vertical="top"/>
    </xf>
    <xf numFmtId="170" fontId="13" fillId="2" borderId="3" xfId="4" applyNumberFormat="1" applyFont="1" applyFill="1" applyBorder="1" applyAlignment="1">
      <alignment vertical="top"/>
    </xf>
    <xf numFmtId="10" fontId="14" fillId="2" borderId="3" xfId="2" applyNumberFormat="1" applyFont="1" applyFill="1" applyBorder="1" applyAlignment="1">
      <alignment vertical="top"/>
    </xf>
    <xf numFmtId="0" fontId="13" fillId="2" borderId="1" xfId="0" applyFont="1" applyFill="1" applyBorder="1" applyAlignment="1">
      <alignment vertical="top"/>
    </xf>
    <xf numFmtId="166" fontId="16" fillId="0" borderId="0" xfId="1" applyNumberFormat="1" applyFont="1"/>
    <xf numFmtId="166" fontId="17" fillId="0" borderId="0" xfId="1" applyNumberFormat="1" applyFont="1"/>
    <xf numFmtId="3" fontId="4" fillId="0" borderId="0" xfId="3" applyNumberFormat="1"/>
    <xf numFmtId="168" fontId="4" fillId="7" borderId="0" xfId="4" applyNumberFormat="1" applyFont="1" applyFill="1"/>
    <xf numFmtId="168" fontId="6" fillId="0" borderId="0" xfId="4" applyNumberFormat="1" applyFont="1" applyFill="1"/>
    <xf numFmtId="168" fontId="7" fillId="0" borderId="0" xfId="4" applyNumberFormat="1" applyFont="1" applyFill="1"/>
    <xf numFmtId="166" fontId="8" fillId="0" borderId="0" xfId="1" applyNumberFormat="1" applyFont="1" applyFill="1"/>
    <xf numFmtId="168" fontId="5" fillId="0" borderId="0" xfId="4" applyNumberFormat="1" applyFont="1" applyFill="1"/>
    <xf numFmtId="1" fontId="9" fillId="0" borderId="0" xfId="3" applyNumberFormat="1" applyFont="1"/>
    <xf numFmtId="3" fontId="0" fillId="0" borderId="0" xfId="0" applyNumberFormat="1"/>
    <xf numFmtId="0" fontId="5" fillId="0" borderId="0" xfId="0" applyFont="1"/>
    <xf numFmtId="167" fontId="7" fillId="0" borderId="0" xfId="4" applyFont="1" applyFill="1"/>
    <xf numFmtId="0" fontId="16" fillId="0" borderId="0" xfId="3" applyFont="1"/>
    <xf numFmtId="43" fontId="4" fillId="0" borderId="0" xfId="1" applyFont="1" applyFill="1"/>
    <xf numFmtId="166" fontId="16" fillId="0" borderId="0" xfId="1" applyNumberFormat="1" applyFont="1" applyFill="1"/>
    <xf numFmtId="0" fontId="19" fillId="0" borderId="0" xfId="0" applyFont="1"/>
    <xf numFmtId="0" fontId="20" fillId="0" borderId="0" xfId="0" applyFont="1"/>
    <xf numFmtId="9" fontId="20" fillId="0" borderId="0" xfId="0" applyNumberFormat="1" applyFont="1"/>
    <xf numFmtId="10" fontId="20" fillId="0" borderId="0" xfId="0" applyNumberFormat="1" applyFont="1"/>
    <xf numFmtId="0" fontId="21" fillId="0" borderId="0" xfId="0" applyFont="1"/>
    <xf numFmtId="0" fontId="23" fillId="0" borderId="0" xfId="0" applyFont="1" applyBorder="1"/>
    <xf numFmtId="165" fontId="23" fillId="0" borderId="0" xfId="2" applyNumberFormat="1" applyFont="1" applyFill="1"/>
    <xf numFmtId="0" fontId="23" fillId="0" borderId="0" xfId="0" applyFont="1"/>
    <xf numFmtId="168" fontId="4" fillId="0" borderId="0" xfId="4" applyNumberFormat="1" applyFont="1" applyFill="1"/>
    <xf numFmtId="0" fontId="15" fillId="0" borderId="0" xfId="0" applyFont="1" applyBorder="1" applyAlignment="1">
      <alignment wrapText="1"/>
    </xf>
    <xf numFmtId="0" fontId="24" fillId="0" borderId="0" xfId="14"/>
    <xf numFmtId="165" fontId="0" fillId="0" borderId="0" xfId="0" applyNumberFormat="1"/>
    <xf numFmtId="0" fontId="13" fillId="0" borderId="0" xfId="3" applyFont="1"/>
    <xf numFmtId="166" fontId="8" fillId="0" borderId="0" xfId="1" applyNumberFormat="1" applyFont="1" applyFill="1" applyBorder="1"/>
    <xf numFmtId="10" fontId="27" fillId="0" borderId="0" xfId="17" applyNumberFormat="1" applyFont="1" applyAlignment="1">
      <alignment horizontal="right" vertical="center" wrapText="1"/>
    </xf>
    <xf numFmtId="167" fontId="4" fillId="0" borderId="0" xfId="4" applyFont="1"/>
    <xf numFmtId="170" fontId="0" fillId="0" borderId="0" xfId="17" applyNumberFormat="1" applyFont="1"/>
    <xf numFmtId="10" fontId="0" fillId="0" borderId="0" xfId="17" applyNumberFormat="1" applyFont="1"/>
    <xf numFmtId="9" fontId="0" fillId="0" borderId="0" xfId="17" applyFont="1"/>
    <xf numFmtId="0" fontId="26" fillId="0" borderId="0" xfId="0" applyFont="1"/>
    <xf numFmtId="0" fontId="4" fillId="0" borderId="0" xfId="0" applyFont="1"/>
    <xf numFmtId="0" fontId="16" fillId="0" borderId="0" xfId="0" applyFont="1"/>
    <xf numFmtId="3" fontId="14" fillId="8" borderId="1" xfId="0" applyNumberFormat="1" applyFont="1" applyFill="1" applyBorder="1" applyAlignment="1">
      <alignment vertical="top"/>
    </xf>
    <xf numFmtId="0" fontId="5" fillId="8" borderId="6" xfId="0" applyFont="1" applyFill="1" applyBorder="1"/>
    <xf numFmtId="2" fontId="5" fillId="0" borderId="0" xfId="0" applyNumberFormat="1" applyFont="1"/>
    <xf numFmtId="0" fontId="14" fillId="6" borderId="1" xfId="0" applyFont="1" applyFill="1" applyBorder="1" applyAlignment="1">
      <alignment vertical="top"/>
    </xf>
    <xf numFmtId="0" fontId="13" fillId="9" borderId="1" xfId="0" applyFont="1" applyFill="1" applyBorder="1" applyAlignment="1">
      <alignment vertical="top"/>
    </xf>
    <xf numFmtId="0" fontId="28" fillId="0" borderId="0" xfId="0" applyFont="1" applyBorder="1"/>
    <xf numFmtId="0" fontId="28" fillId="0" borderId="0" xfId="0" applyFont="1"/>
    <xf numFmtId="3" fontId="29" fillId="0" borderId="0" xfId="0" applyNumberFormat="1" applyFont="1" applyAlignment="1">
      <alignment vertical="center"/>
    </xf>
    <xf numFmtId="9" fontId="9" fillId="0" borderId="0" xfId="2" applyFont="1"/>
    <xf numFmtId="170" fontId="6" fillId="0" borderId="0" xfId="2" applyNumberFormat="1" applyFont="1" applyFill="1"/>
    <xf numFmtId="3" fontId="13" fillId="3" borderId="1" xfId="0" applyNumberFormat="1" applyFont="1" applyFill="1" applyBorder="1" applyAlignment="1">
      <alignment vertical="top"/>
    </xf>
    <xf numFmtId="3" fontId="13" fillId="3" borderId="1" xfId="4" applyNumberFormat="1" applyFont="1" applyFill="1" applyBorder="1" applyAlignment="1">
      <alignment vertical="top"/>
    </xf>
    <xf numFmtId="3" fontId="13" fillId="3" borderId="1" xfId="0" applyNumberFormat="1" applyFont="1" applyFill="1" applyBorder="1" applyAlignment="1">
      <alignment horizontal="left" vertical="top" indent="1"/>
    </xf>
    <xf numFmtId="3" fontId="13" fillId="3" borderId="5" xfId="0" applyNumberFormat="1" applyFont="1" applyFill="1" applyBorder="1" applyAlignment="1">
      <alignment horizontal="left" vertical="top" indent="1"/>
    </xf>
    <xf numFmtId="3" fontId="13" fillId="3" borderId="5" xfId="4" applyNumberFormat="1" applyFont="1" applyFill="1" applyBorder="1" applyAlignment="1">
      <alignment vertical="top"/>
    </xf>
    <xf numFmtId="3" fontId="13" fillId="3" borderId="2" xfId="0" applyNumberFormat="1" applyFont="1" applyFill="1" applyBorder="1" applyAlignment="1">
      <alignment vertical="top"/>
    </xf>
    <xf numFmtId="3" fontId="13" fillId="3" borderId="2" xfId="4" applyNumberFormat="1" applyFont="1" applyFill="1" applyBorder="1" applyAlignment="1">
      <alignment vertical="top"/>
    </xf>
    <xf numFmtId="3" fontId="14" fillId="5" borderId="1" xfId="0" applyNumberFormat="1" applyFont="1" applyFill="1" applyBorder="1" applyAlignment="1">
      <alignment vertical="top"/>
    </xf>
    <xf numFmtId="3" fontId="14" fillId="5" borderId="1" xfId="4" applyNumberFormat="1" applyFont="1" applyFill="1" applyBorder="1" applyAlignment="1">
      <alignment vertical="top"/>
    </xf>
    <xf numFmtId="3" fontId="14" fillId="2" borderId="3" xfId="2" applyNumberFormat="1" applyFont="1" applyFill="1" applyBorder="1" applyAlignment="1">
      <alignment vertical="top"/>
    </xf>
    <xf numFmtId="3" fontId="13" fillId="2" borderId="1" xfId="4" applyNumberFormat="1" applyFont="1" applyFill="1" applyBorder="1" applyAlignment="1">
      <alignment vertical="top"/>
    </xf>
    <xf numFmtId="3" fontId="14" fillId="2" borderId="1" xfId="2" applyNumberFormat="1" applyFont="1" applyFill="1" applyBorder="1" applyAlignment="1">
      <alignment vertical="top"/>
    </xf>
    <xf numFmtId="3" fontId="0" fillId="9" borderId="1" xfId="0" applyNumberFormat="1" applyFill="1" applyBorder="1"/>
    <xf numFmtId="3" fontId="15" fillId="6" borderId="1" xfId="0" applyNumberFormat="1" applyFont="1" applyFill="1" applyBorder="1"/>
    <xf numFmtId="3" fontId="14" fillId="4" borderId="1" xfId="4" applyNumberFormat="1" applyFont="1" applyFill="1" applyBorder="1" applyAlignment="1">
      <alignment vertical="top"/>
    </xf>
    <xf numFmtId="3" fontId="13" fillId="3" borderId="1" xfId="0" applyNumberFormat="1" applyFont="1" applyFill="1" applyBorder="1" applyAlignment="1">
      <alignment vertical="top" wrapText="1"/>
    </xf>
    <xf numFmtId="167" fontId="5" fillId="0" borderId="1" xfId="4" applyFont="1" applyBorder="1" applyAlignment="1">
      <alignment horizontal="right"/>
    </xf>
    <xf numFmtId="167" fontId="5" fillId="0" borderId="1" xfId="4" applyFont="1" applyBorder="1" applyAlignment="1">
      <alignment horizontal="right" wrapText="1"/>
    </xf>
    <xf numFmtId="0" fontId="15" fillId="0" borderId="1" xfId="0" applyFont="1" applyBorder="1" applyAlignment="1">
      <alignment horizontal="left"/>
    </xf>
    <xf numFmtId="0" fontId="15" fillId="10" borderId="7" xfId="0" applyFont="1" applyFill="1" applyBorder="1" applyAlignment="1">
      <alignment vertical="center"/>
    </xf>
    <xf numFmtId="3" fontId="15" fillId="10" borderId="8" xfId="0" applyNumberFormat="1" applyFont="1" applyFill="1" applyBorder="1" applyAlignment="1">
      <alignment horizontal="right" vertical="center"/>
    </xf>
    <xf numFmtId="0" fontId="6" fillId="11" borderId="9" xfId="0" applyFont="1" applyFill="1" applyBorder="1" applyAlignment="1">
      <alignment vertical="center"/>
    </xf>
    <xf numFmtId="0" fontId="6" fillId="11" borderId="4" xfId="0" applyFont="1" applyFill="1" applyBorder="1" applyAlignment="1">
      <alignment vertical="center"/>
    </xf>
    <xf numFmtId="3" fontId="6" fillId="11" borderId="4" xfId="0" applyNumberFormat="1" applyFont="1" applyFill="1" applyBorder="1" applyAlignment="1">
      <alignment horizontal="right" vertical="center"/>
    </xf>
    <xf numFmtId="0" fontId="15" fillId="12" borderId="9" xfId="0" applyFont="1" applyFill="1" applyBorder="1" applyAlignment="1">
      <alignment vertical="center"/>
    </xf>
    <xf numFmtId="0" fontId="6" fillId="13" borderId="9" xfId="0" applyFont="1" applyFill="1" applyBorder="1" applyAlignment="1">
      <alignment vertical="center"/>
    </xf>
    <xf numFmtId="0" fontId="6" fillId="14" borderId="9" xfId="0" applyFont="1" applyFill="1" applyBorder="1" applyAlignment="1">
      <alignment vertical="center"/>
    </xf>
    <xf numFmtId="0" fontId="15" fillId="15" borderId="9" xfId="0" applyFont="1" applyFill="1" applyBorder="1" applyAlignment="1">
      <alignment vertical="center"/>
    </xf>
    <xf numFmtId="3" fontId="15" fillId="12" borderId="4" xfId="0" applyNumberFormat="1" applyFont="1" applyFill="1" applyBorder="1" applyAlignment="1">
      <alignment horizontal="right" vertical="center"/>
    </xf>
    <xf numFmtId="3" fontId="6" fillId="14" borderId="4" xfId="0" applyNumberFormat="1" applyFont="1" applyFill="1" applyBorder="1" applyAlignment="1">
      <alignment vertical="center"/>
    </xf>
    <xf numFmtId="3" fontId="6" fillId="14" borderId="4" xfId="0" applyNumberFormat="1" applyFont="1" applyFill="1" applyBorder="1" applyAlignment="1">
      <alignment horizontal="right" vertical="center"/>
    </xf>
    <xf numFmtId="3" fontId="15" fillId="15" borderId="4" xfId="0" applyNumberFormat="1" applyFont="1" applyFill="1" applyBorder="1" applyAlignment="1">
      <alignment vertical="center"/>
    </xf>
    <xf numFmtId="170" fontId="6" fillId="13" borderId="4" xfId="2" applyNumberFormat="1" applyFont="1" applyFill="1" applyBorder="1" applyAlignment="1">
      <alignment horizontal="right" vertical="center"/>
    </xf>
    <xf numFmtId="2" fontId="20" fillId="0" borderId="0" xfId="0" applyNumberFormat="1" applyFont="1"/>
    <xf numFmtId="9" fontId="4" fillId="0" borderId="0" xfId="2" applyFont="1" applyBorder="1"/>
    <xf numFmtId="165" fontId="28" fillId="0" borderId="0" xfId="17" applyNumberFormat="1" applyFont="1" applyFill="1"/>
    <xf numFmtId="0" fontId="31" fillId="0" borderId="0" xfId="0" applyFont="1"/>
    <xf numFmtId="0" fontId="29" fillId="0" borderId="0" xfId="0" applyFont="1" applyAlignment="1">
      <alignment vertical="center"/>
    </xf>
    <xf numFmtId="0" fontId="0" fillId="0" borderId="0" xfId="0" applyAlignment="1">
      <alignment wrapText="1"/>
    </xf>
    <xf numFmtId="0" fontId="24" fillId="0" borderId="0" xfId="14" applyAlignment="1">
      <alignment wrapText="1"/>
    </xf>
    <xf numFmtId="0" fontId="24" fillId="0" borderId="0" xfId="14" applyAlignment="1">
      <alignment horizontal="left" wrapText="1"/>
    </xf>
    <xf numFmtId="0" fontId="25" fillId="0" borderId="0" xfId="14" applyFont="1"/>
    <xf numFmtId="166" fontId="25" fillId="0" borderId="0" xfId="16" applyNumberFormat="1" applyFont="1" applyFill="1"/>
    <xf numFmtId="166" fontId="25" fillId="0" borderId="0" xfId="14" applyNumberFormat="1" applyFont="1"/>
    <xf numFmtId="170" fontId="0" fillId="0" borderId="0" xfId="15" applyNumberFormat="1" applyFont="1" applyFill="1"/>
    <xf numFmtId="166" fontId="0" fillId="0" borderId="0" xfId="16" applyNumberFormat="1" applyFont="1" applyFill="1"/>
    <xf numFmtId="3" fontId="15" fillId="9" borderId="1" xfId="0" applyNumberFormat="1" applyFont="1" applyFill="1" applyBorder="1"/>
    <xf numFmtId="3" fontId="0" fillId="0" borderId="1" xfId="0" applyNumberFormat="1" applyBorder="1"/>
    <xf numFmtId="3" fontId="15" fillId="0" borderId="1" xfId="0" applyNumberFormat="1" applyFont="1" applyBorder="1"/>
    <xf numFmtId="3" fontId="19" fillId="16" borderId="1" xfId="0" applyNumberFormat="1" applyFont="1" applyFill="1" applyBorder="1" applyAlignment="1">
      <alignment vertical="top"/>
    </xf>
    <xf numFmtId="0" fontId="19" fillId="16" borderId="1" xfId="0" applyFont="1" applyFill="1" applyBorder="1" applyAlignment="1">
      <alignment vertical="top"/>
    </xf>
    <xf numFmtId="0" fontId="20" fillId="17" borderId="1" xfId="0" applyFont="1" applyFill="1" applyBorder="1" applyAlignment="1">
      <alignment vertical="top"/>
    </xf>
    <xf numFmtId="3" fontId="20" fillId="17" borderId="1" xfId="0" applyNumberFormat="1" applyFont="1" applyFill="1" applyBorder="1" applyAlignment="1">
      <alignment vertical="top"/>
    </xf>
    <xf numFmtId="0" fontId="19" fillId="17" borderId="1" xfId="0" applyFont="1" applyFill="1" applyBorder="1" applyAlignment="1">
      <alignment vertical="top"/>
    </xf>
    <xf numFmtId="3" fontId="15" fillId="0" borderId="0" xfId="0" applyNumberFormat="1" applyFont="1" applyBorder="1"/>
    <xf numFmtId="0" fontId="14" fillId="0" borderId="0" xfId="0" applyFont="1" applyBorder="1" applyAlignment="1">
      <alignment vertical="top"/>
    </xf>
    <xf numFmtId="165" fontId="10" fillId="0" borderId="0" xfId="0" applyNumberFormat="1" applyFont="1"/>
    <xf numFmtId="0" fontId="0" fillId="8" borderId="0" xfId="0" applyFill="1"/>
    <xf numFmtId="166" fontId="4" fillId="0" borderId="0" xfId="3" applyNumberFormat="1" applyAlignment="1">
      <alignment horizontal="right"/>
    </xf>
    <xf numFmtId="0" fontId="36" fillId="0" borderId="0" xfId="14" applyFont="1"/>
    <xf numFmtId="0" fontId="37" fillId="0" borderId="0" xfId="0" applyFont="1"/>
    <xf numFmtId="173" fontId="0" fillId="0" borderId="0" xfId="0" applyNumberFormat="1"/>
    <xf numFmtId="0" fontId="4" fillId="18" borderId="0" xfId="3" applyFill="1" applyAlignment="1">
      <alignment wrapText="1"/>
    </xf>
    <xf numFmtId="10" fontId="20" fillId="17" borderId="1" xfId="0" applyNumberFormat="1" applyFont="1" applyFill="1" applyBorder="1" applyAlignment="1">
      <alignment vertical="top"/>
    </xf>
    <xf numFmtId="170" fontId="20" fillId="17" borderId="1" xfId="0" applyNumberFormat="1" applyFont="1" applyFill="1" applyBorder="1" applyAlignment="1">
      <alignment vertical="top"/>
    </xf>
    <xf numFmtId="1" fontId="4" fillId="0" borderId="0" xfId="3" applyNumberFormat="1" applyAlignment="1">
      <alignment horizontal="right"/>
    </xf>
    <xf numFmtId="0" fontId="0" fillId="0" borderId="0" xfId="0" applyAlignment="1">
      <alignment horizontal="right" wrapText="1"/>
    </xf>
    <xf numFmtId="0" fontId="0" fillId="0" borderId="0" xfId="0" applyAlignment="1">
      <alignment horizontal="right"/>
    </xf>
    <xf numFmtId="0" fontId="5" fillId="2" borderId="0" xfId="3" applyFont="1" applyFill="1"/>
    <xf numFmtId="171" fontId="5" fillId="0" borderId="0" xfId="1" applyNumberFormat="1" applyFont="1" applyBorder="1"/>
    <xf numFmtId="0" fontId="5" fillId="0" borderId="0" xfId="3" applyFont="1" applyAlignment="1">
      <alignment wrapText="1"/>
    </xf>
    <xf numFmtId="166" fontId="4" fillId="0" borderId="0" xfId="1" applyNumberFormat="1" applyFont="1" applyFill="1" applyBorder="1"/>
    <xf numFmtId="170" fontId="4" fillId="0" borderId="0" xfId="2" applyNumberFormat="1" applyFont="1" applyBorder="1"/>
    <xf numFmtId="10" fontId="11" fillId="0" borderId="0" xfId="2" applyNumberFormat="1" applyFont="1" applyBorder="1"/>
    <xf numFmtId="0" fontId="14" fillId="8" borderId="1" xfId="0" applyFont="1" applyFill="1" applyBorder="1"/>
    <xf numFmtId="0" fontId="33" fillId="0" borderId="10" xfId="0" applyFont="1" applyBorder="1"/>
    <xf numFmtId="170" fontId="33" fillId="0" borderId="10" xfId="0" applyNumberFormat="1" applyFont="1" applyBorder="1"/>
    <xf numFmtId="3" fontId="34" fillId="0" borderId="10" xfId="0" applyNumberFormat="1" applyFont="1" applyBorder="1"/>
    <xf numFmtId="3" fontId="33" fillId="0" borderId="10" xfId="0" applyNumberFormat="1" applyFont="1" applyBorder="1"/>
    <xf numFmtId="173" fontId="5" fillId="2" borderId="0" xfId="3" applyNumberFormat="1" applyFont="1" applyFill="1"/>
    <xf numFmtId="169" fontId="4" fillId="0" borderId="0" xfId="3" applyNumberFormat="1"/>
    <xf numFmtId="0" fontId="39" fillId="19" borderId="0" xfId="0" applyFont="1" applyFill="1" applyAlignment="1">
      <alignment vertical="center"/>
    </xf>
    <xf numFmtId="0" fontId="29" fillId="19" borderId="0" xfId="0" applyFont="1" applyFill="1" applyAlignment="1">
      <alignment vertical="center"/>
    </xf>
    <xf numFmtId="2" fontId="19" fillId="0" borderId="0" xfId="0" applyNumberFormat="1" applyFont="1"/>
    <xf numFmtId="9" fontId="4" fillId="0" borderId="0" xfId="2" applyFont="1" applyFill="1"/>
    <xf numFmtId="3" fontId="15" fillId="0" borderId="0" xfId="0" applyNumberFormat="1" applyFont="1" applyAlignment="1">
      <alignment horizontal="right" vertical="center" wrapText="1"/>
    </xf>
    <xf numFmtId="0" fontId="6" fillId="0" borderId="0" xfId="0" applyFont="1" applyAlignment="1">
      <alignment horizontal="right" vertical="center" wrapText="1"/>
    </xf>
    <xf numFmtId="3" fontId="6" fillId="0" borderId="0" xfId="0" applyNumberFormat="1" applyFont="1" applyAlignment="1">
      <alignment horizontal="right" vertical="center" wrapText="1"/>
    </xf>
    <xf numFmtId="0" fontId="15" fillId="0" borderId="0" xfId="0" applyFont="1" applyAlignment="1">
      <alignment horizontal="right" vertical="center" wrapText="1"/>
    </xf>
    <xf numFmtId="9" fontId="0" fillId="0" borderId="0" xfId="2" applyFont="1"/>
    <xf numFmtId="3" fontId="4" fillId="0" borderId="0" xfId="1" applyNumberFormat="1" applyFont="1"/>
    <xf numFmtId="1" fontId="4" fillId="0" borderId="0" xfId="1" applyNumberFormat="1" applyFont="1" applyFill="1"/>
    <xf numFmtId="1" fontId="4" fillId="0" borderId="0" xfId="2" applyNumberFormat="1" applyFont="1" applyFill="1"/>
    <xf numFmtId="0" fontId="0" fillId="20" borderId="1" xfId="0" applyFill="1" applyBorder="1"/>
    <xf numFmtId="168" fontId="0" fillId="20" borderId="1" xfId="0" applyNumberFormat="1" applyFill="1" applyBorder="1"/>
    <xf numFmtId="0" fontId="0" fillId="20" borderId="1" xfId="0" applyFill="1" applyBorder="1" applyAlignment="1">
      <alignment horizontal="right"/>
    </xf>
    <xf numFmtId="3" fontId="0" fillId="20" borderId="1" xfId="0" applyNumberFormat="1" applyFill="1" applyBorder="1"/>
    <xf numFmtId="166" fontId="0" fillId="20" borderId="1" xfId="1" applyNumberFormat="1" applyFont="1" applyFill="1" applyBorder="1"/>
    <xf numFmtId="0" fontId="41" fillId="0" borderId="0" xfId="0" applyFont="1" applyAlignment="1">
      <alignment vertical="center"/>
    </xf>
    <xf numFmtId="0" fontId="15" fillId="0" borderId="0" xfId="0" applyFont="1" applyAlignment="1">
      <alignment horizontal="left" vertical="center"/>
    </xf>
    <xf numFmtId="10" fontId="0" fillId="0" borderId="0" xfId="2" applyNumberFormat="1" applyFont="1"/>
    <xf numFmtId="9" fontId="4" fillId="0" borderId="0" xfId="2" applyFont="1" applyFill="1" applyBorder="1"/>
    <xf numFmtId="0" fontId="40" fillId="0" borderId="0" xfId="0" applyFont="1" applyAlignment="1">
      <alignment vertical="center"/>
    </xf>
    <xf numFmtId="0" fontId="0" fillId="21" borderId="0" xfId="0" applyFill="1"/>
    <xf numFmtId="0" fontId="0" fillId="9" borderId="0" xfId="0" applyFill="1"/>
    <xf numFmtId="165" fontId="7" fillId="0" borderId="0" xfId="4" applyNumberFormat="1" applyFont="1" applyFill="1"/>
    <xf numFmtId="0" fontId="35" fillId="0" borderId="0" xfId="0" applyFont="1"/>
    <xf numFmtId="165" fontId="28" fillId="0" borderId="0" xfId="0" applyNumberFormat="1" applyFont="1"/>
    <xf numFmtId="1" fontId="6" fillId="0" borderId="0" xfId="4" applyNumberFormat="1" applyFont="1" applyFill="1"/>
    <xf numFmtId="165" fontId="6" fillId="0" borderId="0" xfId="4" applyNumberFormat="1" applyFont="1" applyFill="1"/>
    <xf numFmtId="165" fontId="22" fillId="0" borderId="0" xfId="0" applyNumberFormat="1" applyFont="1"/>
    <xf numFmtId="0" fontId="30" fillId="0" borderId="0" xfId="18" applyFill="1"/>
    <xf numFmtId="0" fontId="42" fillId="0" borderId="0" xfId="0" applyFont="1"/>
    <xf numFmtId="172" fontId="0" fillId="0" borderId="0" xfId="4" applyNumberFormat="1" applyFont="1" applyFill="1"/>
    <xf numFmtId="3" fontId="0" fillId="0" borderId="0" xfId="1" applyNumberFormat="1" applyFont="1" applyFill="1"/>
    <xf numFmtId="0" fontId="43" fillId="0" borderId="11" xfId="0" applyFont="1" applyBorder="1"/>
    <xf numFmtId="0" fontId="43" fillId="0" borderId="12" xfId="0" applyFont="1" applyBorder="1"/>
    <xf numFmtId="0" fontId="45" fillId="0" borderId="0" xfId="0" applyFont="1" applyAlignment="1">
      <alignment vertical="center"/>
    </xf>
    <xf numFmtId="0" fontId="45" fillId="19" borderId="0" xfId="0" applyFont="1" applyFill="1" applyAlignment="1">
      <alignment vertical="center"/>
    </xf>
    <xf numFmtId="4" fontId="15" fillId="0" borderId="0" xfId="0" applyNumberFormat="1" applyFont="1"/>
    <xf numFmtId="174" fontId="0" fillId="0" borderId="0" xfId="1" applyNumberFormat="1" applyFont="1"/>
    <xf numFmtId="175" fontId="0" fillId="0" borderId="0" xfId="0" applyNumberFormat="1"/>
    <xf numFmtId="166" fontId="5" fillId="0" borderId="0" xfId="1" applyNumberFormat="1" applyFont="1" applyFill="1" applyAlignment="1">
      <alignment wrapText="1"/>
    </xf>
    <xf numFmtId="0" fontId="47" fillId="0" borderId="0" xfId="0" applyFont="1" applyAlignment="1">
      <alignment vertical="center"/>
    </xf>
    <xf numFmtId="166" fontId="0" fillId="9" borderId="0" xfId="16" applyNumberFormat="1" applyFont="1" applyFill="1"/>
    <xf numFmtId="170" fontId="0" fillId="9" borderId="0" xfId="15" applyNumberFormat="1" applyFont="1" applyFill="1"/>
    <xf numFmtId="0" fontId="46" fillId="9" borderId="0" xfId="0" applyFont="1" applyFill="1" applyAlignment="1">
      <alignment horizontal="center" wrapText="1"/>
    </xf>
    <xf numFmtId="177" fontId="24" fillId="0" borderId="0" xfId="14" applyNumberFormat="1"/>
    <xf numFmtId="164" fontId="24" fillId="0" borderId="0" xfId="14" applyNumberFormat="1"/>
    <xf numFmtId="176" fontId="4" fillId="3" borderId="0" xfId="2" applyNumberFormat="1" applyFont="1" applyFill="1" applyBorder="1"/>
    <xf numFmtId="170" fontId="20" fillId="22" borderId="1" xfId="0" applyNumberFormat="1" applyFont="1" applyFill="1" applyBorder="1" applyAlignment="1">
      <alignment vertical="top"/>
    </xf>
    <xf numFmtId="3" fontId="15" fillId="21" borderId="1" xfId="0" applyNumberFormat="1" applyFont="1" applyFill="1" applyBorder="1"/>
    <xf numFmtId="0" fontId="0" fillId="23" borderId="0" xfId="0" applyFill="1"/>
    <xf numFmtId="0" fontId="15" fillId="0" borderId="0" xfId="0" applyFont="1"/>
    <xf numFmtId="164" fontId="0" fillId="0" borderId="0" xfId="0" applyNumberFormat="1"/>
    <xf numFmtId="0" fontId="44" fillId="0" borderId="0" xfId="0" applyFont="1"/>
    <xf numFmtId="178" fontId="0" fillId="0" borderId="0" xfId="1" applyNumberFormat="1" applyFont="1" applyFill="1"/>
    <xf numFmtId="176" fontId="13" fillId="2" borderId="3" xfId="4" applyNumberFormat="1" applyFont="1" applyFill="1" applyBorder="1" applyAlignment="1">
      <alignment vertical="top"/>
    </xf>
    <xf numFmtId="3" fontId="4" fillId="0" borderId="0" xfId="0" applyNumberFormat="1" applyFont="1"/>
    <xf numFmtId="4" fontId="0" fillId="0" borderId="0" xfId="0" applyNumberFormat="1"/>
    <xf numFmtId="166" fontId="24" fillId="0" borderId="0" xfId="14" applyNumberFormat="1"/>
    <xf numFmtId="166" fontId="24" fillId="0" borderId="0" xfId="1" applyNumberFormat="1" applyFont="1"/>
    <xf numFmtId="0" fontId="24" fillId="9" borderId="0" xfId="14" applyFill="1"/>
    <xf numFmtId="10" fontId="0" fillId="9" borderId="0" xfId="2" applyNumberFormat="1" applyFont="1" applyFill="1"/>
    <xf numFmtId="166" fontId="24" fillId="9" borderId="0" xfId="1" applyNumberFormat="1" applyFont="1" applyFill="1"/>
    <xf numFmtId="10" fontId="0" fillId="0" borderId="0" xfId="2" applyNumberFormat="1" applyFont="1" applyFill="1"/>
    <xf numFmtId="166" fontId="24" fillId="0" borderId="0" xfId="1" applyNumberFormat="1" applyFont="1" applyFill="1"/>
    <xf numFmtId="166" fontId="47" fillId="0" borderId="0" xfId="0" applyNumberFormat="1" applyFont="1" applyAlignment="1">
      <alignment vertical="center"/>
    </xf>
    <xf numFmtId="3" fontId="4" fillId="0" borderId="0" xfId="3" applyNumberFormat="1" applyAlignment="1">
      <alignment wrapText="1"/>
    </xf>
    <xf numFmtId="0" fontId="0" fillId="0" borderId="0" xfId="0" applyBorder="1"/>
    <xf numFmtId="0" fontId="43" fillId="0" borderId="0" xfId="0" applyFont="1" applyBorder="1"/>
    <xf numFmtId="3" fontId="0" fillId="0" borderId="0" xfId="0" applyNumberFormat="1" applyBorder="1"/>
    <xf numFmtId="0" fontId="48" fillId="0" borderId="0" xfId="0" applyFont="1" applyBorder="1"/>
    <xf numFmtId="166" fontId="48" fillId="0" borderId="0" xfId="1" applyNumberFormat="1" applyFont="1" applyFill="1" applyBorder="1"/>
    <xf numFmtId="166" fontId="0" fillId="0" borderId="0" xfId="1" applyNumberFormat="1" applyFont="1" applyFill="1" applyBorder="1"/>
    <xf numFmtId="0" fontId="49" fillId="0" borderId="0" xfId="0" applyFont="1"/>
    <xf numFmtId="10" fontId="13" fillId="0" borderId="0" xfId="4" applyNumberFormat="1" applyFont="1" applyFill="1" applyBorder="1" applyAlignment="1">
      <alignment vertical="top"/>
    </xf>
    <xf numFmtId="170" fontId="13" fillId="0" borderId="0" xfId="4" applyNumberFormat="1" applyFont="1" applyFill="1" applyBorder="1" applyAlignment="1">
      <alignment vertical="top"/>
    </xf>
    <xf numFmtId="3" fontId="13" fillId="0" borderId="0" xfId="4" applyNumberFormat="1" applyFont="1" applyFill="1" applyBorder="1" applyAlignment="1">
      <alignment vertical="top"/>
    </xf>
    <xf numFmtId="170" fontId="20" fillId="17" borderId="1" xfId="2" applyNumberFormat="1" applyFont="1" applyFill="1" applyBorder="1" applyAlignment="1">
      <alignment vertical="top"/>
    </xf>
    <xf numFmtId="166" fontId="19" fillId="16" borderId="1" xfId="1" applyNumberFormat="1" applyFont="1" applyFill="1" applyBorder="1" applyAlignment="1">
      <alignment vertical="top"/>
    </xf>
    <xf numFmtId="3" fontId="19" fillId="17" borderId="1" xfId="0" applyNumberFormat="1" applyFont="1" applyFill="1" applyBorder="1" applyAlignment="1">
      <alignment vertical="top"/>
    </xf>
    <xf numFmtId="0" fontId="4" fillId="18" borderId="0" xfId="3" applyFill="1" applyAlignment="1">
      <alignment horizontal="center"/>
    </xf>
    <xf numFmtId="0" fontId="0" fillId="23" borderId="0" xfId="0" applyFill="1" applyAlignment="1">
      <alignment horizontal="center"/>
    </xf>
  </cellXfs>
  <cellStyles count="33">
    <cellStyle name="Hyperkobling" xfId="18" builtinId="8"/>
    <cellStyle name="Komma" xfId="1" builtinId="3"/>
    <cellStyle name="Komma 2" xfId="4" xr:uid="{799A3092-1F82-4AFA-8636-B9F157294BA2}"/>
    <cellStyle name="Komma 2 2" xfId="23" xr:uid="{280B7374-897C-4E78-910A-972EF9BFAE93}"/>
    <cellStyle name="Komma 2 2 2" xfId="30" xr:uid="{1C2D8024-A6BA-44C9-B4D6-592CC64007DD}"/>
    <cellStyle name="Komma 2 3" xfId="21" xr:uid="{9450DCA3-2C61-43E8-BE9F-4C0AA30A0E22}"/>
    <cellStyle name="Komma 3" xfId="7" xr:uid="{7C15767D-E0D4-4628-AAAC-ED40DD5B4972}"/>
    <cellStyle name="Komma 3 2" xfId="31" xr:uid="{114F26AD-80D9-4A14-B4EC-C2017CBD8553}"/>
    <cellStyle name="Komma 3 3" xfId="24" xr:uid="{CC662762-E106-4595-AC60-20FD7378964B}"/>
    <cellStyle name="Komma 4" xfId="9" xr:uid="{112CAE40-EBDC-4B07-AA41-2690D8688451}"/>
    <cellStyle name="Komma 4 2" xfId="28" xr:uid="{5127E4F4-12FB-4910-9F21-89151B15989A}"/>
    <cellStyle name="Komma 5" xfId="16" xr:uid="{FE7D6A9B-ACE1-4753-A333-AC500F4AB213}"/>
    <cellStyle name="Normal" xfId="0" builtinId="0"/>
    <cellStyle name="Normal 2" xfId="8" xr:uid="{A138CA69-0082-4C17-80EA-A9E43DD0FD85}"/>
    <cellStyle name="Normal 2 2" xfId="20" xr:uid="{83905BFC-A2BE-4297-BC44-066F03881C7A}"/>
    <cellStyle name="Normal 3" xfId="3" xr:uid="{13348CA5-9D81-4DA3-A738-BD9364BEF470}"/>
    <cellStyle name="Normal 4" xfId="5" xr:uid="{AD752E2F-122A-4B55-BF58-E6CC1BD85022}"/>
    <cellStyle name="Normal 4 2" xfId="22" xr:uid="{898EF448-7787-447D-843C-F6ED770E2A80}"/>
    <cellStyle name="Normal 5" xfId="11" xr:uid="{DD4D6EDC-45A6-4864-807F-69B3E72EE8E1}"/>
    <cellStyle name="Normal 5 2" xfId="32" xr:uid="{49E264DA-727E-46C4-9214-A93F6B0376F5}"/>
    <cellStyle name="Normal 5 3" xfId="26" xr:uid="{D847B1B0-865B-4F3E-94A2-B543558C3BB7}"/>
    <cellStyle name="Normal 6" xfId="12" xr:uid="{EDBE70C1-A4FD-41D0-BF1C-DF7E97EC5741}"/>
    <cellStyle name="Normal 6 2" xfId="13" xr:uid="{DAA0AC3D-B92D-42CE-9BBF-0D25F23064AD}"/>
    <cellStyle name="Normal 7" xfId="14" xr:uid="{7A54B177-429F-4536-94BD-B9194A4FBD28}"/>
    <cellStyle name="Normal 7 2" xfId="27" xr:uid="{F9D44FB8-395E-476B-B42D-1CF1FE6E7370}"/>
    <cellStyle name="Normal 8" xfId="19" xr:uid="{EC01AE3E-8365-4EA6-8473-94CE03F661EF}"/>
    <cellStyle name="Prosent" xfId="2" builtinId="5"/>
    <cellStyle name="Prosent 2" xfId="6" xr:uid="{15DF6AE3-98DE-4DDB-9071-6A4357AADF67}"/>
    <cellStyle name="Prosent 2 2" xfId="25" xr:uid="{EB650CB5-CBCB-4ED8-B5C7-52995F4440D3}"/>
    <cellStyle name="Prosent 3" xfId="10" xr:uid="{CE31B1C6-F1D1-45E3-9FB5-7AC39C574E13}"/>
    <cellStyle name="Prosent 3 2" xfId="29" xr:uid="{19834BD3-CC49-41F5-B2DB-1B30D9766544}"/>
    <cellStyle name="Prosent 4" xfId="15" xr:uid="{10D1A7B0-D473-4EEA-8BD5-4164A6D89837}"/>
    <cellStyle name="Prosent 5" xfId="17" xr:uid="{921C3845-1920-491C-872D-5A943E478E7A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externalLink" Target="externalLinks/externalLink1.xml"/><Relationship Id="rId18" Type="http://schemas.openxmlformats.org/officeDocument/2006/relationships/calcChain" Target="calcChain.xml"/><Relationship Id="rId3" Type="http://schemas.openxmlformats.org/officeDocument/2006/relationships/worksheet" Target="worksheets/sheet3.xml"/><Relationship Id="rId21" Type="http://schemas.openxmlformats.org/officeDocument/2006/relationships/customXml" Target="../customXml/item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sheetMetadata" Target="metadata.xml"/><Relationship Id="rId2" Type="http://schemas.openxmlformats.org/officeDocument/2006/relationships/worksheet" Target="worksheets/sheet2.xml"/><Relationship Id="rId16" Type="http://schemas.openxmlformats.org/officeDocument/2006/relationships/sharedStrings" Target="sharedStrings.xml"/><Relationship Id="rId20" Type="http://schemas.openxmlformats.org/officeDocument/2006/relationships/customXml" Target="../customXml/item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styles" Target="styles.xml"/><Relationship Id="rId10" Type="http://schemas.openxmlformats.org/officeDocument/2006/relationships/worksheet" Target="worksheets/sheet10.xml"/><Relationship Id="rId19" Type="http://schemas.openxmlformats.org/officeDocument/2006/relationships/customXml" Target="../customXml/item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theme" Target="theme/theme1.xml"/><Relationship Id="rId22" Type="http://schemas.openxmlformats.org/officeDocument/2006/relationships/customXml" Target="../customXml/item4.xml"/></Relationships>
</file>

<file path=xl/externalLinks/_rels/externalLink1.xml.rels><?xml version="1.0" encoding="UTF-8" standalone="yes"?>
<Relationships xmlns="http://schemas.openxmlformats.org/package/2006/relationships"><Relationship Id="rId2" Type="http://schemas.openxmlformats.org/officeDocument/2006/relationships/externalLinkPath" Target="https://nveazure.sharepoint.com/sites/ORG-RME-OE/Delte%20dokumenter/Inntektsrammer/2025/Statnett/Varsel%20om%20inntektsramme%202025%20Statnett%20og%20NordLink%20Norge.xlsx" TargetMode="External"/><Relationship Id="rId1" Type="http://schemas.openxmlformats.org/officeDocument/2006/relationships/externalLinkPath" Target="/sites/ORG-RME-OE/Delte%20dokumenter/Inntektsrammer/2025/Statnett/Varsel%20om%20inntektsramme%202025%20Statnett%20og%20NordLink%20Norge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Forutsetninger"/>
      <sheetName val="Inntektsramme NordLink"/>
      <sheetName val="Inntektsramme Statnett"/>
      <sheetName val="  "/>
      <sheetName val="Analyse transmisjon"/>
      <sheetName val="Grunnlagsdata"/>
      <sheetName val="Analyserres regional"/>
      <sheetName val="Note 11"/>
      <sheetName val="Annuitet"/>
      <sheetName val="Referenter regional"/>
      <sheetName val="Data analyse regional"/>
      <sheetName val="Reberegning 2023"/>
    </sheetNames>
    <sheetDataSet>
      <sheetData sheetId="0"/>
      <sheetData sheetId="1"/>
      <sheetData sheetId="2"/>
      <sheetData sheetId="3"/>
      <sheetData sheetId="4">
        <row r="3">
          <cell r="J3">
            <v>1337166</v>
          </cell>
        </row>
        <row r="4">
          <cell r="J4">
            <v>984915</v>
          </cell>
        </row>
        <row r="5">
          <cell r="J5">
            <v>1016417</v>
          </cell>
        </row>
        <row r="6">
          <cell r="J6">
            <v>1360712</v>
          </cell>
        </row>
        <row r="7">
          <cell r="J7">
            <v>1334861</v>
          </cell>
        </row>
        <row r="8">
          <cell r="J8">
            <v>1440421</v>
          </cell>
        </row>
        <row r="9">
          <cell r="J9">
            <v>1805648</v>
          </cell>
        </row>
      </sheetData>
      <sheetData sheetId="5"/>
      <sheetData sheetId="6"/>
      <sheetData sheetId="7"/>
      <sheetData sheetId="8"/>
      <sheetData sheetId="9"/>
      <sheetData sheetId="10">
        <row r="312">
          <cell r="F312">
            <v>29852.091964285719</v>
          </cell>
          <cell r="G312">
            <v>1587.3830357142861</v>
          </cell>
          <cell r="H312">
            <v>636.76607142857142</v>
          </cell>
          <cell r="I312">
            <v>1483.680999707228</v>
          </cell>
          <cell r="J312">
            <v>471.57468969189898</v>
          </cell>
          <cell r="K312">
            <v>0</v>
          </cell>
          <cell r="L312">
            <v>0</v>
          </cell>
          <cell r="M312">
            <v>0</v>
          </cell>
          <cell r="N312">
            <v>32757.96461797056</v>
          </cell>
          <cell r="O312">
            <v>4925.7700000000004</v>
          </cell>
          <cell r="P312">
            <v>82</v>
          </cell>
          <cell r="Q312">
            <v>675065.82</v>
          </cell>
          <cell r="R312">
            <v>25487</v>
          </cell>
          <cell r="S312">
            <v>19563.98555956679</v>
          </cell>
          <cell r="T312">
            <v>134738.2471015373</v>
          </cell>
          <cell r="U312">
            <v>147513.81</v>
          </cell>
          <cell r="V312">
            <v>0</v>
          </cell>
          <cell r="W312">
            <v>57861.19</v>
          </cell>
          <cell r="X312">
            <v>0</v>
          </cell>
          <cell r="Y312">
            <v>1</v>
          </cell>
        </row>
        <row r="313">
          <cell r="F313">
            <v>54603.383145091233</v>
          </cell>
          <cell r="G313">
            <v>28805.528236316251</v>
          </cell>
          <cell r="H313">
            <v>11348.23370981755</v>
          </cell>
          <cell r="I313">
            <v>1483.680999707228</v>
          </cell>
          <cell r="J313">
            <v>471.57468969189898</v>
          </cell>
          <cell r="K313">
            <v>0</v>
          </cell>
          <cell r="L313">
            <v>0</v>
          </cell>
          <cell r="M313">
            <v>0</v>
          </cell>
          <cell r="N313">
            <v>74015.93336098906</v>
          </cell>
          <cell r="O313">
            <v>4842.95</v>
          </cell>
          <cell r="P313">
            <v>82</v>
          </cell>
          <cell r="Q313">
            <v>651997.42000000004</v>
          </cell>
          <cell r="R313">
            <v>31674</v>
          </cell>
          <cell r="S313">
            <v>11964.320855614969</v>
          </cell>
          <cell r="T313">
            <v>172648.10914860401</v>
          </cell>
          <cell r="U313">
            <v>142284.12</v>
          </cell>
          <cell r="V313">
            <v>0</v>
          </cell>
          <cell r="W313">
            <v>53762.27</v>
          </cell>
          <cell r="X313">
            <v>0</v>
          </cell>
          <cell r="Y313">
            <v>1</v>
          </cell>
        </row>
        <row r="314">
          <cell r="F314">
            <v>14612.66275167785</v>
          </cell>
          <cell r="G314">
            <v>11155.91526845638</v>
          </cell>
          <cell r="H314">
            <v>2085.546140939598</v>
          </cell>
          <cell r="I314">
            <v>1483.680999707228</v>
          </cell>
          <cell r="J314">
            <v>471.57468969189898</v>
          </cell>
          <cell r="K314">
            <v>0</v>
          </cell>
          <cell r="L314">
            <v>0</v>
          </cell>
          <cell r="M314">
            <v>0</v>
          </cell>
          <cell r="N314">
            <v>25638.287568593762</v>
          </cell>
          <cell r="O314">
            <v>4760.13</v>
          </cell>
          <cell r="P314">
            <v>82</v>
          </cell>
          <cell r="Q314">
            <v>464011.17</v>
          </cell>
          <cell r="R314">
            <v>29314</v>
          </cell>
          <cell r="S314">
            <v>5796.8372093023254</v>
          </cell>
          <cell r="T314">
            <v>100020.40545789609</v>
          </cell>
          <cell r="U314">
            <v>123759.46</v>
          </cell>
          <cell r="V314">
            <v>0</v>
          </cell>
          <cell r="W314">
            <v>53762.27</v>
          </cell>
          <cell r="X314">
            <v>0</v>
          </cell>
          <cell r="Y314">
            <v>1</v>
          </cell>
        </row>
        <row r="315">
          <cell r="F315">
            <v>22790.456539398871</v>
          </cell>
          <cell r="G315">
            <v>1918.4476035743301</v>
          </cell>
          <cell r="H315">
            <v>472.1380991064176</v>
          </cell>
          <cell r="I315">
            <v>1483.680999707228</v>
          </cell>
          <cell r="J315">
            <v>471.57468969189898</v>
          </cell>
          <cell r="K315">
            <v>0</v>
          </cell>
          <cell r="L315">
            <v>0</v>
          </cell>
          <cell r="M315">
            <v>0</v>
          </cell>
          <cell r="N315">
            <v>26192.021733265901</v>
          </cell>
          <cell r="O315">
            <v>4677.3100000000004</v>
          </cell>
          <cell r="P315">
            <v>82</v>
          </cell>
          <cell r="Q315">
            <v>588420.94999999995</v>
          </cell>
          <cell r="R315">
            <v>28794</v>
          </cell>
          <cell r="S315">
            <v>2193.0684039087951</v>
          </cell>
          <cell r="T315">
            <v>106844.1046731747</v>
          </cell>
          <cell r="U315">
            <v>123759.46</v>
          </cell>
          <cell r="V315">
            <v>0</v>
          </cell>
          <cell r="W315">
            <v>53762.27</v>
          </cell>
          <cell r="X315">
            <v>0</v>
          </cell>
          <cell r="Y315">
            <v>1</v>
          </cell>
        </row>
        <row r="316">
          <cell r="F316">
            <v>29110</v>
          </cell>
          <cell r="G316">
            <v>20429</v>
          </cell>
          <cell r="H316">
            <v>0</v>
          </cell>
          <cell r="I316">
            <v>1483.680999707228</v>
          </cell>
          <cell r="J316">
            <v>471.57468969189898</v>
          </cell>
          <cell r="K316">
            <v>0</v>
          </cell>
          <cell r="L316">
            <v>0</v>
          </cell>
          <cell r="M316">
            <v>0</v>
          </cell>
          <cell r="N316">
            <v>51494.255689399128</v>
          </cell>
          <cell r="O316">
            <v>4594.49</v>
          </cell>
          <cell r="P316">
            <v>82</v>
          </cell>
          <cell r="Q316">
            <v>569129.94999999995</v>
          </cell>
          <cell r="R316">
            <v>30702</v>
          </cell>
          <cell r="S316">
            <v>4121</v>
          </cell>
          <cell r="T316">
            <v>134362.6188733991</v>
          </cell>
          <cell r="U316">
            <v>123759.46</v>
          </cell>
          <cell r="V316">
            <v>0</v>
          </cell>
          <cell r="W316">
            <v>53762.27</v>
          </cell>
          <cell r="X316">
            <v>0</v>
          </cell>
          <cell r="Y316">
            <v>1</v>
          </cell>
        </row>
      </sheetData>
      <sheetData sheetId="11"/>
    </sheetDataSet>
  </externalBook>
</externalLink>
</file>

<file path=xl/theme/theme1.xml><?xml version="1.0" encoding="utf-8"?>
<a:theme xmlns:a="http://schemas.openxmlformats.org/drawingml/2006/main" name="Office 2013 – 2022-tema">
  <a:themeElements>
    <a:clrScheme name="Office 2013–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–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–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737ED6A-27E6-4D71-9503-60F9FC574FF4}">
  <sheetPr>
    <tabColor theme="6" tint="-0.249977111117893"/>
  </sheetPr>
  <dimension ref="A1:G30"/>
  <sheetViews>
    <sheetView zoomScaleNormal="90" workbookViewId="0">
      <selection activeCell="G24" sqref="G24"/>
    </sheetView>
  </sheetViews>
  <sheetFormatPr baseColWidth="10" defaultColWidth="11.44140625" defaultRowHeight="14.4"/>
  <cols>
    <col min="1" max="1" width="11.44140625" style="49"/>
    <col min="2" max="2" width="39.44140625" style="49" bestFit="1" customWidth="1"/>
    <col min="3" max="3" width="10.6640625" style="49" bestFit="1" customWidth="1"/>
  </cols>
  <sheetData>
    <row r="1" spans="1:5">
      <c r="A1" s="48" t="s">
        <v>0</v>
      </c>
    </row>
    <row r="2" spans="1:5">
      <c r="B2" s="48" t="s">
        <v>203</v>
      </c>
      <c r="C2" s="51">
        <v>7.3899999999999993E-2</v>
      </c>
    </row>
    <row r="3" spans="1:5">
      <c r="B3" s="48"/>
      <c r="C3" s="50"/>
    </row>
    <row r="4" spans="1:5">
      <c r="B4" s="48" t="s">
        <v>204</v>
      </c>
      <c r="C4" s="113">
        <f>'Note 11'!E8</f>
        <v>551.41624669708642</v>
      </c>
      <c r="D4" s="113"/>
    </row>
    <row r="5" spans="1:5">
      <c r="B5" s="48"/>
    </row>
    <row r="6" spans="1:5">
      <c r="B6" s="48" t="s">
        <v>215</v>
      </c>
      <c r="C6" s="163">
        <f>D8/D7</f>
        <v>1.0909774436090225</v>
      </c>
      <c r="D6" s="52"/>
      <c r="E6" s="115"/>
    </row>
    <row r="7" spans="1:5">
      <c r="B7" s="75" t="s">
        <v>1</v>
      </c>
      <c r="C7" s="76">
        <v>2023</v>
      </c>
      <c r="D7" s="76">
        <v>133</v>
      </c>
      <c r="E7" s="115"/>
    </row>
    <row r="8" spans="1:5">
      <c r="B8" s="76"/>
      <c r="C8" s="75">
        <v>2025</v>
      </c>
      <c r="D8" s="187">
        <v>145.1</v>
      </c>
      <c r="E8" s="115"/>
    </row>
    <row r="9" spans="1:5">
      <c r="B9" s="55"/>
      <c r="C9" s="53"/>
      <c r="D9" s="54"/>
    </row>
    <row r="10" spans="1:5">
      <c r="A10" s="22"/>
      <c r="B10" s="48" t="s">
        <v>216</v>
      </c>
      <c r="C10" s="163">
        <f>D12/D11</f>
        <v>1.0625</v>
      </c>
    </row>
    <row r="11" spans="1:5">
      <c r="B11" s="75" t="s">
        <v>2</v>
      </c>
      <c r="C11" s="76">
        <v>2023</v>
      </c>
      <c r="D11" s="76">
        <v>129.6</v>
      </c>
    </row>
    <row r="12" spans="1:5">
      <c r="B12" s="75"/>
      <c r="C12" s="75">
        <v>2025</v>
      </c>
      <c r="D12" s="76">
        <v>137.69999999999999</v>
      </c>
    </row>
    <row r="14" spans="1:5">
      <c r="B14" s="48" t="s">
        <v>3</v>
      </c>
      <c r="C14" s="51">
        <v>0.02</v>
      </c>
      <c r="D14" s="51"/>
    </row>
    <row r="15" spans="1:5">
      <c r="B15" s="48" t="s">
        <v>4</v>
      </c>
      <c r="C15" s="51">
        <v>6.0000000000000001E-3</v>
      </c>
      <c r="D15" s="51"/>
    </row>
    <row r="16" spans="1:5">
      <c r="B16" s="48"/>
      <c r="C16" s="51"/>
    </row>
    <row r="17" spans="1:7">
      <c r="B17" s="48" t="s">
        <v>196</v>
      </c>
    </row>
    <row r="18" spans="1:7">
      <c r="A18" s="2"/>
      <c r="B18" s="2"/>
      <c r="C18" s="2" t="s">
        <v>5</v>
      </c>
      <c r="D18" s="2" t="s">
        <v>6</v>
      </c>
    </row>
    <row r="19" spans="1:7">
      <c r="A19" s="2"/>
      <c r="B19" s="188">
        <v>2017</v>
      </c>
      <c r="C19" s="189">
        <v>278.5</v>
      </c>
      <c r="D19" s="189">
        <f>C19+11</f>
        <v>289.5</v>
      </c>
    </row>
    <row r="20" spans="1:7">
      <c r="A20" s="2"/>
      <c r="B20" s="188">
        <v>2018</v>
      </c>
      <c r="C20" s="189">
        <v>416.8</v>
      </c>
      <c r="D20" s="189">
        <f>C20+11</f>
        <v>427.8</v>
      </c>
      <c r="F20" s="185"/>
      <c r="G20" s="185"/>
    </row>
    <row r="21" spans="1:7">
      <c r="A21" s="2"/>
      <c r="B21" s="188">
        <v>2019</v>
      </c>
      <c r="C21" s="189">
        <v>396.9</v>
      </c>
      <c r="D21" s="189">
        <f>C21+11</f>
        <v>407.9</v>
      </c>
      <c r="E21" s="59"/>
      <c r="F21" s="186"/>
      <c r="G21" s="185"/>
    </row>
    <row r="22" spans="1:7">
      <c r="A22" s="2"/>
      <c r="B22" s="188">
        <v>2020</v>
      </c>
      <c r="C22" s="189">
        <v>125.1</v>
      </c>
      <c r="D22" s="189">
        <f>C22+11</f>
        <v>136.1</v>
      </c>
    </row>
    <row r="23" spans="1:7">
      <c r="A23" s="2"/>
      <c r="B23" s="188">
        <v>2021</v>
      </c>
      <c r="C23" s="189">
        <v>646.5</v>
      </c>
      <c r="D23" s="189">
        <f>C23+11</f>
        <v>657.5</v>
      </c>
    </row>
    <row r="24" spans="1:7">
      <c r="A24" s="2"/>
      <c r="B24" s="1" t="s">
        <v>202</v>
      </c>
      <c r="C24" s="1"/>
      <c r="D24" s="190">
        <f>AVERAGE(D19:D23)</f>
        <v>383.75999999999993</v>
      </c>
      <c r="E24" s="2"/>
    </row>
    <row r="25" spans="1:7">
      <c r="B25" s="191"/>
      <c r="C25" s="2"/>
      <c r="D25" s="2"/>
    </row>
    <row r="26" spans="1:7">
      <c r="B26" s="2"/>
      <c r="C26" s="2"/>
      <c r="D26" s="2"/>
    </row>
    <row r="27" spans="1:7">
      <c r="B27" s="48" t="s">
        <v>7</v>
      </c>
    </row>
    <row r="28" spans="1:7">
      <c r="B28" s="75" t="s">
        <v>8</v>
      </c>
      <c r="C28" s="2">
        <v>20</v>
      </c>
    </row>
    <row r="29" spans="1:7">
      <c r="B29" s="75" t="s">
        <v>9</v>
      </c>
      <c r="C29" s="19">
        <v>0.03</v>
      </c>
    </row>
    <row r="30" spans="1:7">
      <c r="B30" s="75"/>
    </row>
  </sheetData>
  <phoneticPr fontId="38" type="noConversion"/>
  <pageMargins left="0.7" right="0.7" top="0.75" bottom="0.75" header="0.3" footer="0.3"/>
  <pageSetup paperSize="9" orientation="portrait"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10C1B02-16BC-4F72-824A-8CAC8AB15019}">
  <sheetPr>
    <tabColor theme="7" tint="0.79998168889431442"/>
  </sheetPr>
  <dimension ref="A1:Y453"/>
  <sheetViews>
    <sheetView workbookViewId="0">
      <pane xSplit="5" ySplit="1" topLeftCell="F291" activePane="bottomRight" state="frozen"/>
      <selection pane="topRight" activeCell="F1" sqref="F1"/>
      <selection pane="bottomLeft" activeCell="A2" sqref="A2"/>
      <selection pane="bottomRight" activeCell="A314" sqref="A314:XFD314"/>
    </sheetView>
  </sheetViews>
  <sheetFormatPr baseColWidth="10" defaultColWidth="9.109375" defaultRowHeight="14.4"/>
  <cols>
    <col min="5" max="5" width="33" bestFit="1" customWidth="1"/>
    <col min="6" max="6" width="13.44140625" bestFit="1" customWidth="1"/>
    <col min="7" max="8" width="13.33203125" bestFit="1" customWidth="1"/>
    <col min="25" max="25" width="12.5546875" bestFit="1" customWidth="1"/>
  </cols>
  <sheetData>
    <row r="1" spans="1:25" s="206" customFormat="1" ht="28.8">
      <c r="A1" s="206" t="s">
        <v>95</v>
      </c>
      <c r="B1" s="206" t="s">
        <v>96</v>
      </c>
      <c r="C1" s="206" t="s">
        <v>41</v>
      </c>
      <c r="D1" s="206" t="s">
        <v>97</v>
      </c>
      <c r="E1" s="206" t="s">
        <v>98</v>
      </c>
      <c r="F1" s="206" t="s">
        <v>99</v>
      </c>
      <c r="G1" s="206" t="s">
        <v>100</v>
      </c>
      <c r="H1" s="206" t="s">
        <v>101</v>
      </c>
      <c r="I1" s="206" t="s">
        <v>102</v>
      </c>
      <c r="J1" s="206" t="s">
        <v>103</v>
      </c>
      <c r="K1" s="206" t="s">
        <v>104</v>
      </c>
      <c r="L1" s="206" t="s">
        <v>105</v>
      </c>
      <c r="M1" s="206" t="s">
        <v>106</v>
      </c>
      <c r="N1" s="206" t="s">
        <v>107</v>
      </c>
      <c r="O1" s="206" t="s">
        <v>108</v>
      </c>
      <c r="P1" s="206" t="s">
        <v>109</v>
      </c>
      <c r="Q1" s="206" t="s">
        <v>110</v>
      </c>
      <c r="R1" s="206" t="s">
        <v>111</v>
      </c>
      <c r="S1" s="206" t="s">
        <v>112</v>
      </c>
      <c r="T1" s="206" t="s">
        <v>113</v>
      </c>
      <c r="U1" s="206" t="s">
        <v>114</v>
      </c>
      <c r="V1" s="206" t="s">
        <v>115</v>
      </c>
      <c r="W1" s="206" t="s">
        <v>116</v>
      </c>
      <c r="X1" s="206" t="s">
        <v>117</v>
      </c>
      <c r="Y1" s="206" t="s">
        <v>118</v>
      </c>
    </row>
    <row r="2" spans="1:25">
      <c r="A2">
        <v>925336637</v>
      </c>
      <c r="B2">
        <v>72019</v>
      </c>
      <c r="C2">
        <v>7</v>
      </c>
      <c r="D2">
        <v>2019</v>
      </c>
      <c r="E2" t="s">
        <v>67</v>
      </c>
      <c r="F2">
        <v>1827.57092198582</v>
      </c>
      <c r="G2">
        <v>1973.77659574468</v>
      </c>
      <c r="H2">
        <v>0</v>
      </c>
      <c r="I2">
        <v>146.33815195882801</v>
      </c>
      <c r="J2">
        <v>0</v>
      </c>
      <c r="K2">
        <v>0</v>
      </c>
      <c r="L2">
        <v>0</v>
      </c>
      <c r="M2">
        <v>0</v>
      </c>
      <c r="N2">
        <v>3947.6856696893201</v>
      </c>
      <c r="O2">
        <v>0</v>
      </c>
      <c r="P2">
        <v>0</v>
      </c>
      <c r="Q2">
        <v>80968.67</v>
      </c>
      <c r="R2">
        <v>2647</v>
      </c>
      <c r="S2">
        <v>0</v>
      </c>
      <c r="T2">
        <v>13363.666481689301</v>
      </c>
      <c r="U2">
        <v>8489.5499999999993</v>
      </c>
      <c r="V2">
        <v>0</v>
      </c>
      <c r="W2">
        <v>8560.65</v>
      </c>
      <c r="X2">
        <v>62.08</v>
      </c>
      <c r="Y2">
        <v>0</v>
      </c>
    </row>
    <row r="3" spans="1:25">
      <c r="A3">
        <v>925336637</v>
      </c>
      <c r="B3">
        <v>72020</v>
      </c>
      <c r="C3">
        <v>7</v>
      </c>
      <c r="D3">
        <v>2020</v>
      </c>
      <c r="E3" t="s">
        <v>67</v>
      </c>
      <c r="F3">
        <v>1715.0601374570399</v>
      </c>
      <c r="G3">
        <v>2000.71305841924</v>
      </c>
      <c r="H3">
        <v>0</v>
      </c>
      <c r="I3">
        <v>146.33815195882801</v>
      </c>
      <c r="J3">
        <v>0</v>
      </c>
      <c r="K3">
        <v>0</v>
      </c>
      <c r="L3">
        <v>0</v>
      </c>
      <c r="M3">
        <v>0</v>
      </c>
      <c r="N3">
        <v>3862.1113478351199</v>
      </c>
      <c r="O3">
        <v>0</v>
      </c>
      <c r="P3">
        <v>0</v>
      </c>
      <c r="Q3">
        <v>76485.279999999999</v>
      </c>
      <c r="R3">
        <v>2702</v>
      </c>
      <c r="S3">
        <v>0</v>
      </c>
      <c r="T3">
        <v>12958.2807558351</v>
      </c>
      <c r="U3">
        <v>8489.5499999999993</v>
      </c>
      <c r="V3">
        <v>0</v>
      </c>
      <c r="W3">
        <v>8560.65</v>
      </c>
      <c r="X3">
        <v>62.08</v>
      </c>
      <c r="Y3">
        <v>0</v>
      </c>
    </row>
    <row r="4" spans="1:25">
      <c r="A4">
        <v>925336637</v>
      </c>
      <c r="B4">
        <v>72021</v>
      </c>
      <c r="C4">
        <v>7</v>
      </c>
      <c r="D4">
        <v>2021</v>
      </c>
      <c r="E4" t="s">
        <v>67</v>
      </c>
      <c r="F4">
        <v>2527.55186721992</v>
      </c>
      <c r="G4">
        <v>1033.0954356846501</v>
      </c>
      <c r="H4">
        <v>0</v>
      </c>
      <c r="I4">
        <v>146.33815195882801</v>
      </c>
      <c r="J4">
        <v>0</v>
      </c>
      <c r="K4">
        <v>0</v>
      </c>
      <c r="L4">
        <v>0</v>
      </c>
      <c r="M4">
        <v>0</v>
      </c>
      <c r="N4">
        <v>3706.9854548633898</v>
      </c>
      <c r="O4">
        <v>0</v>
      </c>
      <c r="P4">
        <v>0</v>
      </c>
      <c r="Q4">
        <v>73023</v>
      </c>
      <c r="R4">
        <v>2650</v>
      </c>
      <c r="S4">
        <v>0</v>
      </c>
      <c r="T4">
        <v>12461.708254863401</v>
      </c>
      <c r="U4">
        <v>8489.5499999999993</v>
      </c>
      <c r="V4">
        <v>0</v>
      </c>
      <c r="W4">
        <v>8560.65</v>
      </c>
      <c r="X4">
        <v>62.08</v>
      </c>
      <c r="Y4">
        <v>0</v>
      </c>
    </row>
    <row r="5" spans="1:25">
      <c r="A5">
        <v>925336637</v>
      </c>
      <c r="B5">
        <v>72022</v>
      </c>
      <c r="C5">
        <v>7</v>
      </c>
      <c r="D5">
        <v>2022</v>
      </c>
      <c r="E5" t="s">
        <v>67</v>
      </c>
      <c r="F5">
        <v>3247.4781919111801</v>
      </c>
      <c r="G5">
        <v>767.83505154639204</v>
      </c>
      <c r="H5">
        <v>73.830293417922306</v>
      </c>
      <c r="I5">
        <v>146.33815195882801</v>
      </c>
      <c r="J5">
        <v>0</v>
      </c>
      <c r="K5">
        <v>0</v>
      </c>
      <c r="L5">
        <v>0</v>
      </c>
      <c r="M5">
        <v>0</v>
      </c>
      <c r="N5">
        <v>4087.8211019984801</v>
      </c>
      <c r="O5">
        <v>0</v>
      </c>
      <c r="P5">
        <v>0</v>
      </c>
      <c r="Q5">
        <v>70361.649999999994</v>
      </c>
      <c r="R5">
        <v>2634</v>
      </c>
      <c r="S5">
        <v>7.3876221498371297</v>
      </c>
      <c r="T5">
        <v>12611.442664148301</v>
      </c>
      <c r="U5">
        <v>8489.5499999999993</v>
      </c>
      <c r="V5">
        <v>0</v>
      </c>
      <c r="W5">
        <v>8560.65</v>
      </c>
      <c r="X5">
        <v>62.08</v>
      </c>
      <c r="Y5">
        <v>0</v>
      </c>
    </row>
    <row r="6" spans="1:25">
      <c r="A6">
        <v>925336637</v>
      </c>
      <c r="B6">
        <v>72023</v>
      </c>
      <c r="C6">
        <v>7</v>
      </c>
      <c r="D6">
        <v>2023</v>
      </c>
      <c r="E6" t="s">
        <v>67</v>
      </c>
      <c r="F6">
        <v>2244</v>
      </c>
      <c r="G6">
        <v>209</v>
      </c>
      <c r="H6">
        <v>199</v>
      </c>
      <c r="I6">
        <v>146.33815195882801</v>
      </c>
      <c r="J6">
        <v>0</v>
      </c>
      <c r="K6">
        <v>0</v>
      </c>
      <c r="L6">
        <v>0</v>
      </c>
      <c r="M6">
        <v>0</v>
      </c>
      <c r="N6">
        <v>2400.3381519588302</v>
      </c>
      <c r="O6">
        <v>0</v>
      </c>
      <c r="P6">
        <v>0</v>
      </c>
      <c r="Q6">
        <v>67785.14</v>
      </c>
      <c r="R6">
        <v>2557</v>
      </c>
      <c r="S6">
        <v>0</v>
      </c>
      <c r="T6">
        <v>10624.1758559588</v>
      </c>
      <c r="U6">
        <v>8636.23</v>
      </c>
      <c r="V6">
        <v>0</v>
      </c>
      <c r="W6">
        <v>9445.17</v>
      </c>
      <c r="X6">
        <v>62.08</v>
      </c>
      <c r="Y6">
        <v>0</v>
      </c>
    </row>
    <row r="7" spans="1:25">
      <c r="A7">
        <v>921680554</v>
      </c>
      <c r="B7">
        <v>92019</v>
      </c>
      <c r="C7">
        <v>9</v>
      </c>
      <c r="D7">
        <v>2019</v>
      </c>
      <c r="E7" t="s">
        <v>229</v>
      </c>
      <c r="F7">
        <v>1780.4078014184399</v>
      </c>
      <c r="G7">
        <v>1999.71631205674</v>
      </c>
      <c r="H7">
        <v>14.148936170212799</v>
      </c>
      <c r="I7">
        <v>50.175923215569398</v>
      </c>
      <c r="J7">
        <v>117.4</v>
      </c>
      <c r="K7">
        <v>-4.2</v>
      </c>
      <c r="L7">
        <v>0</v>
      </c>
      <c r="M7">
        <v>0</v>
      </c>
      <c r="N7">
        <v>3929.3511005205301</v>
      </c>
      <c r="O7">
        <v>13668.33</v>
      </c>
      <c r="P7">
        <v>625</v>
      </c>
      <c r="Q7">
        <v>54278.41</v>
      </c>
      <c r="R7">
        <v>2999</v>
      </c>
      <c r="S7">
        <v>607.06137184115505</v>
      </c>
      <c r="T7">
        <v>13840.759936361699</v>
      </c>
      <c r="U7">
        <v>15294.27</v>
      </c>
      <c r="V7">
        <v>316.08</v>
      </c>
      <c r="W7">
        <v>4783.3900000000003</v>
      </c>
      <c r="X7">
        <v>856.91</v>
      </c>
      <c r="Y7">
        <v>0</v>
      </c>
    </row>
    <row r="8" spans="1:25">
      <c r="A8">
        <v>921680554</v>
      </c>
      <c r="B8">
        <v>92020</v>
      </c>
      <c r="C8">
        <v>9</v>
      </c>
      <c r="D8">
        <v>2020</v>
      </c>
      <c r="E8" t="s">
        <v>229</v>
      </c>
      <c r="F8">
        <v>794.11512027491403</v>
      </c>
      <c r="G8">
        <v>901.52061855670104</v>
      </c>
      <c r="H8">
        <v>90.266323024054998</v>
      </c>
      <c r="I8">
        <v>50.175923215569398</v>
      </c>
      <c r="J8">
        <v>117.4</v>
      </c>
      <c r="K8">
        <v>-4.2</v>
      </c>
      <c r="L8">
        <v>0</v>
      </c>
      <c r="M8">
        <v>0</v>
      </c>
      <c r="N8">
        <v>1768.7453390231301</v>
      </c>
      <c r="O8">
        <v>13037.08</v>
      </c>
      <c r="P8">
        <v>625</v>
      </c>
      <c r="Q8">
        <v>52978.54</v>
      </c>
      <c r="R8">
        <v>2893</v>
      </c>
      <c r="S8">
        <v>6588.5775401069504</v>
      </c>
      <c r="T8">
        <v>17394.228711130101</v>
      </c>
      <c r="U8">
        <v>15294.27</v>
      </c>
      <c r="V8">
        <v>316.08</v>
      </c>
      <c r="W8">
        <v>4783.3900000000003</v>
      </c>
      <c r="X8">
        <v>856.91</v>
      </c>
      <c r="Y8">
        <v>0</v>
      </c>
    </row>
    <row r="9" spans="1:25">
      <c r="A9">
        <v>921680554</v>
      </c>
      <c r="B9">
        <v>92021</v>
      </c>
      <c r="C9">
        <v>9</v>
      </c>
      <c r="D9">
        <v>2021</v>
      </c>
      <c r="E9" t="s">
        <v>229</v>
      </c>
      <c r="F9">
        <v>717.42738589211604</v>
      </c>
      <c r="G9">
        <v>621.40248962655596</v>
      </c>
      <c r="H9">
        <v>309.04564315352701</v>
      </c>
      <c r="I9">
        <v>50.175923215569398</v>
      </c>
      <c r="J9">
        <v>117.4</v>
      </c>
      <c r="K9">
        <v>-4.2</v>
      </c>
      <c r="L9">
        <v>0</v>
      </c>
      <c r="M9">
        <v>0</v>
      </c>
      <c r="N9">
        <v>1193.1601555807099</v>
      </c>
      <c r="O9">
        <v>12166.46</v>
      </c>
      <c r="P9">
        <v>862</v>
      </c>
      <c r="Q9">
        <v>52613.93</v>
      </c>
      <c r="R9">
        <v>2855</v>
      </c>
      <c r="S9">
        <v>3856.7441860465101</v>
      </c>
      <c r="T9">
        <v>14182.5449456272</v>
      </c>
      <c r="U9">
        <v>15294.27</v>
      </c>
      <c r="V9">
        <v>316.08</v>
      </c>
      <c r="W9">
        <v>4783.3900000000003</v>
      </c>
      <c r="X9">
        <v>856.91</v>
      </c>
      <c r="Y9">
        <v>0</v>
      </c>
    </row>
    <row r="10" spans="1:25">
      <c r="A10">
        <v>921680554</v>
      </c>
      <c r="B10">
        <v>92022</v>
      </c>
      <c r="C10">
        <v>9</v>
      </c>
      <c r="D10">
        <v>2022</v>
      </c>
      <c r="E10" t="s">
        <v>229</v>
      </c>
      <c r="F10">
        <v>641.26883425852498</v>
      </c>
      <c r="G10">
        <v>843.774781919112</v>
      </c>
      <c r="H10">
        <v>273.17208564631198</v>
      </c>
      <c r="I10">
        <v>50.175923215569398</v>
      </c>
      <c r="J10">
        <v>117.4</v>
      </c>
      <c r="K10">
        <v>-4.2</v>
      </c>
      <c r="L10">
        <v>0</v>
      </c>
      <c r="M10">
        <v>0</v>
      </c>
      <c r="N10">
        <v>1375.24745374689</v>
      </c>
      <c r="O10">
        <v>11295.84</v>
      </c>
      <c r="P10">
        <v>862</v>
      </c>
      <c r="Q10">
        <v>52155.39</v>
      </c>
      <c r="R10">
        <v>2840</v>
      </c>
      <c r="S10">
        <v>4522.2801302931603</v>
      </c>
      <c r="T10">
        <v>14904.0504120401</v>
      </c>
      <c r="U10">
        <v>15294.27</v>
      </c>
      <c r="V10">
        <v>316.08</v>
      </c>
      <c r="W10">
        <v>4783.3900000000003</v>
      </c>
      <c r="X10">
        <v>856.91</v>
      </c>
      <c r="Y10">
        <v>0</v>
      </c>
    </row>
    <row r="11" spans="1:25">
      <c r="A11">
        <v>921680554</v>
      </c>
      <c r="B11">
        <v>92023</v>
      </c>
      <c r="C11">
        <v>9</v>
      </c>
      <c r="D11">
        <v>2023</v>
      </c>
      <c r="E11" t="s">
        <v>229</v>
      </c>
      <c r="F11">
        <v>1551</v>
      </c>
      <c r="G11">
        <v>2129</v>
      </c>
      <c r="H11">
        <v>1799</v>
      </c>
      <c r="I11">
        <v>50.175923215569398</v>
      </c>
      <c r="J11">
        <v>117.4</v>
      </c>
      <c r="K11">
        <v>-4.2</v>
      </c>
      <c r="L11">
        <v>0</v>
      </c>
      <c r="M11">
        <v>0</v>
      </c>
      <c r="N11">
        <v>2044.3759232155701</v>
      </c>
      <c r="O11">
        <v>11000.92</v>
      </c>
      <c r="P11">
        <v>292</v>
      </c>
      <c r="Q11">
        <v>58281.04</v>
      </c>
      <c r="R11">
        <v>1639</v>
      </c>
      <c r="S11">
        <v>7700</v>
      </c>
      <c r="T11">
        <v>17467.347779215601</v>
      </c>
      <c r="U11">
        <v>15294.27</v>
      </c>
      <c r="V11">
        <v>316.08</v>
      </c>
      <c r="W11">
        <v>4783.3900000000003</v>
      </c>
      <c r="X11">
        <v>856.91</v>
      </c>
      <c r="Y11">
        <v>0</v>
      </c>
    </row>
    <row r="12" spans="1:25">
      <c r="A12">
        <v>924004150</v>
      </c>
      <c r="B12">
        <v>162019</v>
      </c>
      <c r="C12">
        <v>16</v>
      </c>
      <c r="D12">
        <v>2019</v>
      </c>
      <c r="E12" t="s">
        <v>119</v>
      </c>
      <c r="F12">
        <v>0</v>
      </c>
      <c r="G12">
        <v>0</v>
      </c>
      <c r="H12">
        <v>0</v>
      </c>
      <c r="I12">
        <v>0</v>
      </c>
      <c r="J12">
        <v>0</v>
      </c>
      <c r="K12">
        <v>0</v>
      </c>
      <c r="L12">
        <v>0</v>
      </c>
      <c r="M12">
        <v>0</v>
      </c>
      <c r="N12">
        <v>0</v>
      </c>
      <c r="O12">
        <v>0</v>
      </c>
      <c r="P12">
        <v>0</v>
      </c>
      <c r="Q12">
        <v>0</v>
      </c>
      <c r="R12">
        <v>0</v>
      </c>
      <c r="S12">
        <v>0</v>
      </c>
      <c r="T12">
        <v>0</v>
      </c>
      <c r="U12">
        <v>0</v>
      </c>
      <c r="V12">
        <v>0</v>
      </c>
      <c r="W12">
        <v>0</v>
      </c>
      <c r="X12">
        <v>0</v>
      </c>
      <c r="Y12">
        <v>0</v>
      </c>
    </row>
    <row r="13" spans="1:25">
      <c r="A13">
        <v>924004150</v>
      </c>
      <c r="B13">
        <v>162020</v>
      </c>
      <c r="C13">
        <v>16</v>
      </c>
      <c r="D13">
        <v>2020</v>
      </c>
      <c r="E13" t="s">
        <v>119</v>
      </c>
      <c r="F13">
        <v>0</v>
      </c>
      <c r="G13">
        <v>0</v>
      </c>
      <c r="H13">
        <v>0</v>
      </c>
      <c r="I13">
        <v>0</v>
      </c>
      <c r="J13">
        <v>0</v>
      </c>
      <c r="K13">
        <v>0</v>
      </c>
      <c r="L13">
        <v>0</v>
      </c>
      <c r="M13">
        <v>0</v>
      </c>
      <c r="N13">
        <v>0</v>
      </c>
      <c r="O13">
        <v>0</v>
      </c>
      <c r="P13">
        <v>0</v>
      </c>
      <c r="Q13">
        <v>0</v>
      </c>
      <c r="R13">
        <v>0</v>
      </c>
      <c r="S13">
        <v>0</v>
      </c>
      <c r="T13">
        <v>0</v>
      </c>
      <c r="U13">
        <v>0</v>
      </c>
      <c r="V13">
        <v>0</v>
      </c>
      <c r="W13">
        <v>0</v>
      </c>
      <c r="X13">
        <v>0</v>
      </c>
      <c r="Y13">
        <v>0</v>
      </c>
    </row>
    <row r="14" spans="1:25">
      <c r="A14">
        <v>924004150</v>
      </c>
      <c r="B14">
        <v>162021</v>
      </c>
      <c r="C14">
        <v>16</v>
      </c>
      <c r="D14">
        <v>2021</v>
      </c>
      <c r="E14" t="s">
        <v>119</v>
      </c>
      <c r="F14">
        <v>0</v>
      </c>
      <c r="G14">
        <v>0</v>
      </c>
      <c r="H14">
        <v>0</v>
      </c>
      <c r="I14">
        <v>0</v>
      </c>
      <c r="J14">
        <v>0</v>
      </c>
      <c r="K14">
        <v>0</v>
      </c>
      <c r="L14">
        <v>0</v>
      </c>
      <c r="M14">
        <v>0</v>
      </c>
      <c r="N14">
        <v>0</v>
      </c>
      <c r="O14">
        <v>0</v>
      </c>
      <c r="P14">
        <v>0</v>
      </c>
      <c r="Q14">
        <v>0</v>
      </c>
      <c r="R14">
        <v>0</v>
      </c>
      <c r="S14">
        <v>0</v>
      </c>
      <c r="T14">
        <v>0</v>
      </c>
      <c r="U14">
        <v>0</v>
      </c>
      <c r="V14">
        <v>0</v>
      </c>
      <c r="W14">
        <v>0</v>
      </c>
      <c r="X14">
        <v>0</v>
      </c>
      <c r="Y14">
        <v>0</v>
      </c>
    </row>
    <row r="15" spans="1:25">
      <c r="A15">
        <v>924004150</v>
      </c>
      <c r="B15">
        <v>162022</v>
      </c>
      <c r="C15">
        <v>16</v>
      </c>
      <c r="D15">
        <v>2022</v>
      </c>
      <c r="E15" t="s">
        <v>119</v>
      </c>
      <c r="F15">
        <v>0</v>
      </c>
      <c r="G15">
        <v>0</v>
      </c>
      <c r="H15">
        <v>0</v>
      </c>
      <c r="I15">
        <v>0</v>
      </c>
      <c r="J15">
        <v>0</v>
      </c>
      <c r="K15">
        <v>0</v>
      </c>
      <c r="L15">
        <v>0</v>
      </c>
      <c r="M15">
        <v>0</v>
      </c>
      <c r="N15">
        <v>0</v>
      </c>
      <c r="O15">
        <v>0</v>
      </c>
      <c r="P15">
        <v>0</v>
      </c>
      <c r="Q15">
        <v>0</v>
      </c>
      <c r="R15">
        <v>0</v>
      </c>
      <c r="S15">
        <v>0</v>
      </c>
      <c r="T15">
        <v>0</v>
      </c>
      <c r="U15">
        <v>0</v>
      </c>
      <c r="V15">
        <v>0</v>
      </c>
      <c r="W15">
        <v>0</v>
      </c>
      <c r="X15">
        <v>0</v>
      </c>
      <c r="Y15">
        <v>0</v>
      </c>
    </row>
    <row r="16" spans="1:25">
      <c r="A16">
        <v>924004150</v>
      </c>
      <c r="B16">
        <v>162023</v>
      </c>
      <c r="C16">
        <v>16</v>
      </c>
      <c r="D16">
        <v>2023</v>
      </c>
      <c r="E16" t="s">
        <v>119</v>
      </c>
      <c r="F16">
        <v>0</v>
      </c>
      <c r="G16">
        <v>0</v>
      </c>
      <c r="H16">
        <v>0</v>
      </c>
      <c r="I16">
        <v>0</v>
      </c>
      <c r="J16">
        <v>0</v>
      </c>
      <c r="K16">
        <v>0</v>
      </c>
      <c r="L16">
        <v>0</v>
      </c>
      <c r="M16">
        <v>0</v>
      </c>
      <c r="N16">
        <v>0</v>
      </c>
      <c r="O16">
        <v>0</v>
      </c>
      <c r="P16">
        <v>0</v>
      </c>
      <c r="Q16">
        <v>0</v>
      </c>
      <c r="R16">
        <v>0</v>
      </c>
      <c r="S16">
        <v>0</v>
      </c>
      <c r="T16">
        <v>0</v>
      </c>
      <c r="U16">
        <v>0</v>
      </c>
      <c r="V16">
        <v>0</v>
      </c>
      <c r="W16">
        <v>0</v>
      </c>
      <c r="X16">
        <v>0</v>
      </c>
      <c r="Y16">
        <v>0</v>
      </c>
    </row>
    <row r="17" spans="1:25">
      <c r="A17">
        <v>953181606</v>
      </c>
      <c r="B17">
        <v>222019</v>
      </c>
      <c r="C17">
        <v>22</v>
      </c>
      <c r="D17">
        <v>2019</v>
      </c>
      <c r="E17" t="s">
        <v>120</v>
      </c>
      <c r="F17">
        <v>0</v>
      </c>
      <c r="G17">
        <v>0</v>
      </c>
      <c r="H17">
        <v>0</v>
      </c>
      <c r="I17">
        <v>0</v>
      </c>
      <c r="J17">
        <v>0</v>
      </c>
      <c r="K17">
        <v>0</v>
      </c>
      <c r="L17">
        <v>0</v>
      </c>
      <c r="M17">
        <v>0</v>
      </c>
      <c r="N17">
        <v>0</v>
      </c>
      <c r="O17">
        <v>0</v>
      </c>
      <c r="P17">
        <v>0</v>
      </c>
      <c r="Q17">
        <v>0</v>
      </c>
      <c r="R17">
        <v>0</v>
      </c>
      <c r="S17">
        <v>0</v>
      </c>
      <c r="T17">
        <v>0</v>
      </c>
      <c r="U17">
        <v>0</v>
      </c>
      <c r="V17">
        <v>0</v>
      </c>
      <c r="W17">
        <v>0</v>
      </c>
      <c r="X17">
        <v>0</v>
      </c>
      <c r="Y17">
        <v>0</v>
      </c>
    </row>
    <row r="18" spans="1:25">
      <c r="A18">
        <v>953181606</v>
      </c>
      <c r="B18">
        <v>222020</v>
      </c>
      <c r="C18">
        <v>22</v>
      </c>
      <c r="D18">
        <v>2020</v>
      </c>
      <c r="E18" t="s">
        <v>120</v>
      </c>
      <c r="F18">
        <v>0</v>
      </c>
      <c r="G18">
        <v>0</v>
      </c>
      <c r="H18">
        <v>0</v>
      </c>
      <c r="I18">
        <v>0</v>
      </c>
      <c r="J18">
        <v>0</v>
      </c>
      <c r="K18">
        <v>0</v>
      </c>
      <c r="L18">
        <v>0</v>
      </c>
      <c r="M18">
        <v>0</v>
      </c>
      <c r="N18">
        <v>0</v>
      </c>
      <c r="O18">
        <v>0</v>
      </c>
      <c r="P18">
        <v>0</v>
      </c>
      <c r="Q18">
        <v>0</v>
      </c>
      <c r="R18">
        <v>0</v>
      </c>
      <c r="S18">
        <v>0</v>
      </c>
      <c r="T18">
        <v>0</v>
      </c>
      <c r="U18">
        <v>0</v>
      </c>
      <c r="V18">
        <v>0</v>
      </c>
      <c r="W18">
        <v>0</v>
      </c>
      <c r="X18">
        <v>0</v>
      </c>
      <c r="Y18">
        <v>0</v>
      </c>
    </row>
    <row r="19" spans="1:25">
      <c r="A19">
        <v>953181606</v>
      </c>
      <c r="B19">
        <v>222021</v>
      </c>
      <c r="C19">
        <v>22</v>
      </c>
      <c r="D19">
        <v>2021</v>
      </c>
      <c r="E19" t="s">
        <v>120</v>
      </c>
      <c r="F19">
        <v>0</v>
      </c>
      <c r="G19">
        <v>0</v>
      </c>
      <c r="H19">
        <v>0</v>
      </c>
      <c r="I19">
        <v>0</v>
      </c>
      <c r="J19">
        <v>0</v>
      </c>
      <c r="K19">
        <v>0</v>
      </c>
      <c r="L19">
        <v>0</v>
      </c>
      <c r="M19">
        <v>0</v>
      </c>
      <c r="N19">
        <v>0</v>
      </c>
      <c r="O19">
        <v>0</v>
      </c>
      <c r="P19">
        <v>0</v>
      </c>
      <c r="Q19">
        <v>0</v>
      </c>
      <c r="R19">
        <v>0</v>
      </c>
      <c r="S19">
        <v>0</v>
      </c>
      <c r="T19">
        <v>0</v>
      </c>
      <c r="U19">
        <v>0</v>
      </c>
      <c r="V19">
        <v>0</v>
      </c>
      <c r="W19">
        <v>0</v>
      </c>
      <c r="X19">
        <v>0</v>
      </c>
      <c r="Y19">
        <v>0</v>
      </c>
    </row>
    <row r="20" spans="1:25">
      <c r="A20">
        <v>953181606</v>
      </c>
      <c r="B20">
        <v>222022</v>
      </c>
      <c r="C20">
        <v>22</v>
      </c>
      <c r="D20">
        <v>2022</v>
      </c>
      <c r="E20" t="s">
        <v>120</v>
      </c>
      <c r="F20">
        <v>0</v>
      </c>
      <c r="G20">
        <v>0</v>
      </c>
      <c r="H20">
        <v>0</v>
      </c>
      <c r="I20">
        <v>0</v>
      </c>
      <c r="J20">
        <v>0</v>
      </c>
      <c r="K20">
        <v>0</v>
      </c>
      <c r="L20">
        <v>0</v>
      </c>
      <c r="M20">
        <v>0</v>
      </c>
      <c r="N20">
        <v>0</v>
      </c>
      <c r="O20">
        <v>0</v>
      </c>
      <c r="P20">
        <v>0</v>
      </c>
      <c r="Q20">
        <v>0</v>
      </c>
      <c r="R20">
        <v>0</v>
      </c>
      <c r="S20">
        <v>0</v>
      </c>
      <c r="T20">
        <v>0</v>
      </c>
      <c r="U20">
        <v>0</v>
      </c>
      <c r="V20">
        <v>0</v>
      </c>
      <c r="W20">
        <v>0</v>
      </c>
      <c r="X20">
        <v>0</v>
      </c>
      <c r="Y20">
        <v>0</v>
      </c>
    </row>
    <row r="21" spans="1:25">
      <c r="A21">
        <v>953181606</v>
      </c>
      <c r="B21">
        <v>222023</v>
      </c>
      <c r="C21">
        <v>22</v>
      </c>
      <c r="D21">
        <v>2023</v>
      </c>
      <c r="E21" t="s">
        <v>120</v>
      </c>
      <c r="F21">
        <v>0</v>
      </c>
      <c r="G21">
        <v>0</v>
      </c>
      <c r="H21">
        <v>0</v>
      </c>
      <c r="I21">
        <v>0</v>
      </c>
      <c r="J21">
        <v>0</v>
      </c>
      <c r="K21">
        <v>0</v>
      </c>
      <c r="L21">
        <v>0</v>
      </c>
      <c r="M21">
        <v>0</v>
      </c>
      <c r="N21">
        <v>0</v>
      </c>
      <c r="O21">
        <v>0</v>
      </c>
      <c r="P21">
        <v>0</v>
      </c>
      <c r="Q21">
        <v>0</v>
      </c>
      <c r="R21">
        <v>0</v>
      </c>
      <c r="S21">
        <v>0</v>
      </c>
      <c r="T21">
        <v>0</v>
      </c>
      <c r="U21">
        <v>0</v>
      </c>
      <c r="V21">
        <v>0</v>
      </c>
      <c r="W21">
        <v>0</v>
      </c>
      <c r="X21">
        <v>0</v>
      </c>
      <c r="Y21">
        <v>0</v>
      </c>
    </row>
    <row r="22" spans="1:25">
      <c r="A22">
        <v>980234088</v>
      </c>
      <c r="B22">
        <v>322019</v>
      </c>
      <c r="C22">
        <v>32</v>
      </c>
      <c r="D22">
        <v>2019</v>
      </c>
      <c r="E22" t="s">
        <v>121</v>
      </c>
      <c r="F22">
        <v>6604.0159574468098</v>
      </c>
      <c r="G22">
        <v>1884.1666666666699</v>
      </c>
      <c r="H22">
        <v>1022.2606382978699</v>
      </c>
      <c r="I22">
        <v>268.80125959272698</v>
      </c>
      <c r="J22">
        <v>0</v>
      </c>
      <c r="K22">
        <v>0</v>
      </c>
      <c r="L22">
        <v>0</v>
      </c>
      <c r="M22">
        <v>0</v>
      </c>
      <c r="N22">
        <v>7734.7232454083296</v>
      </c>
      <c r="O22">
        <v>0</v>
      </c>
      <c r="P22">
        <v>0</v>
      </c>
      <c r="Q22">
        <v>29478.87</v>
      </c>
      <c r="R22">
        <v>1669</v>
      </c>
      <c r="S22">
        <v>0</v>
      </c>
      <c r="T22">
        <v>11868.1567774083</v>
      </c>
      <c r="U22">
        <v>67.28</v>
      </c>
      <c r="V22">
        <v>0</v>
      </c>
      <c r="W22">
        <v>5610.57</v>
      </c>
      <c r="X22">
        <v>71.11</v>
      </c>
      <c r="Y22">
        <v>0</v>
      </c>
    </row>
    <row r="23" spans="1:25">
      <c r="A23">
        <v>980234088</v>
      </c>
      <c r="B23">
        <v>322020</v>
      </c>
      <c r="C23">
        <v>32</v>
      </c>
      <c r="D23">
        <v>2020</v>
      </c>
      <c r="E23" t="s">
        <v>121</v>
      </c>
      <c r="F23">
        <v>11100.4725085911</v>
      </c>
      <c r="G23">
        <v>3636.9329896907202</v>
      </c>
      <c r="H23">
        <v>1639.6477663230201</v>
      </c>
      <c r="I23">
        <v>268.80125959272698</v>
      </c>
      <c r="J23">
        <v>0</v>
      </c>
      <c r="K23">
        <v>0</v>
      </c>
      <c r="L23">
        <v>0</v>
      </c>
      <c r="M23">
        <v>0</v>
      </c>
      <c r="N23">
        <v>13366.558991551499</v>
      </c>
      <c r="O23">
        <v>0</v>
      </c>
      <c r="P23">
        <v>0</v>
      </c>
      <c r="Q23">
        <v>59712.21</v>
      </c>
      <c r="R23">
        <v>3567</v>
      </c>
      <c r="S23">
        <v>0</v>
      </c>
      <c r="T23">
        <v>21925.499747551501</v>
      </c>
      <c r="U23">
        <v>67.28</v>
      </c>
      <c r="V23">
        <v>0</v>
      </c>
      <c r="W23">
        <v>14774.38</v>
      </c>
      <c r="X23">
        <v>71.11</v>
      </c>
      <c r="Y23">
        <v>0</v>
      </c>
    </row>
    <row r="24" spans="1:25">
      <c r="A24">
        <v>980234088</v>
      </c>
      <c r="B24">
        <v>322021</v>
      </c>
      <c r="C24">
        <v>32</v>
      </c>
      <c r="D24">
        <v>2021</v>
      </c>
      <c r="E24" t="s">
        <v>121</v>
      </c>
      <c r="F24">
        <v>9651.0539419087108</v>
      </c>
      <c r="G24">
        <v>4356.4398340248999</v>
      </c>
      <c r="H24">
        <v>1477.9004149377599</v>
      </c>
      <c r="I24">
        <v>268.80125959272698</v>
      </c>
      <c r="J24">
        <v>0</v>
      </c>
      <c r="K24">
        <v>0</v>
      </c>
      <c r="L24">
        <v>0</v>
      </c>
      <c r="M24">
        <v>0</v>
      </c>
      <c r="N24">
        <v>12798.3946205886</v>
      </c>
      <c r="O24">
        <v>8041.62</v>
      </c>
      <c r="P24">
        <v>17</v>
      </c>
      <c r="Q24">
        <v>61092.88</v>
      </c>
      <c r="R24">
        <v>3638</v>
      </c>
      <c r="S24">
        <v>0</v>
      </c>
      <c r="T24">
        <v>22233.038820588601</v>
      </c>
      <c r="U24">
        <v>0</v>
      </c>
      <c r="V24">
        <v>0</v>
      </c>
      <c r="W24">
        <v>14774.38</v>
      </c>
      <c r="X24">
        <v>0</v>
      </c>
      <c r="Y24">
        <v>0</v>
      </c>
    </row>
    <row r="25" spans="1:25">
      <c r="A25">
        <v>980234088</v>
      </c>
      <c r="B25">
        <v>322022</v>
      </c>
      <c r="C25">
        <v>32</v>
      </c>
      <c r="D25">
        <v>2022</v>
      </c>
      <c r="E25" t="s">
        <v>121</v>
      </c>
      <c r="F25">
        <v>10525.035685963499</v>
      </c>
      <c r="G25">
        <v>5273.59238699445</v>
      </c>
      <c r="H25">
        <v>2168.50118953212</v>
      </c>
      <c r="I25">
        <v>268.80125959272698</v>
      </c>
      <c r="J25">
        <v>0</v>
      </c>
      <c r="K25">
        <v>0</v>
      </c>
      <c r="L25">
        <v>0</v>
      </c>
      <c r="M25">
        <v>0</v>
      </c>
      <c r="N25">
        <v>13898.9281430186</v>
      </c>
      <c r="O25">
        <v>8830.43</v>
      </c>
      <c r="P25">
        <v>202</v>
      </c>
      <c r="Q25">
        <v>121170.71</v>
      </c>
      <c r="R25">
        <v>3869</v>
      </c>
      <c r="S25">
        <v>0</v>
      </c>
      <c r="T25">
        <v>28838.023447018601</v>
      </c>
      <c r="U25">
        <v>0</v>
      </c>
      <c r="V25">
        <v>0</v>
      </c>
      <c r="W25">
        <v>17135.740000000002</v>
      </c>
      <c r="X25">
        <v>0</v>
      </c>
      <c r="Y25">
        <v>0</v>
      </c>
    </row>
    <row r="26" spans="1:25">
      <c r="A26">
        <v>980234088</v>
      </c>
      <c r="B26">
        <v>322023</v>
      </c>
      <c r="C26">
        <v>32</v>
      </c>
      <c r="D26">
        <v>2023</v>
      </c>
      <c r="E26" t="s">
        <v>121</v>
      </c>
      <c r="F26">
        <v>10788</v>
      </c>
      <c r="G26">
        <v>5431</v>
      </c>
      <c r="H26">
        <v>2343</v>
      </c>
      <c r="I26">
        <v>268.80125959272698</v>
      </c>
      <c r="J26">
        <v>0</v>
      </c>
      <c r="K26">
        <v>0</v>
      </c>
      <c r="L26">
        <v>0</v>
      </c>
      <c r="M26">
        <v>0</v>
      </c>
      <c r="N26">
        <v>14144.801259592699</v>
      </c>
      <c r="O26">
        <v>42891.67</v>
      </c>
      <c r="P26">
        <v>295</v>
      </c>
      <c r="Q26">
        <v>150911.17000000001</v>
      </c>
      <c r="R26">
        <v>5535</v>
      </c>
      <c r="S26">
        <v>0</v>
      </c>
      <c r="T26">
        <v>36176.718683592699</v>
      </c>
      <c r="U26">
        <v>0</v>
      </c>
      <c r="V26">
        <v>0</v>
      </c>
      <c r="W26">
        <v>17662.21</v>
      </c>
      <c r="X26">
        <v>0</v>
      </c>
      <c r="Y26">
        <v>0</v>
      </c>
    </row>
    <row r="27" spans="1:25">
      <c r="A27">
        <v>924862602</v>
      </c>
      <c r="B27">
        <v>352019</v>
      </c>
      <c r="C27">
        <v>35</v>
      </c>
      <c r="D27">
        <v>2019</v>
      </c>
      <c r="E27" t="s">
        <v>122</v>
      </c>
      <c r="F27">
        <v>0</v>
      </c>
      <c r="G27">
        <v>0</v>
      </c>
      <c r="H27">
        <v>0</v>
      </c>
      <c r="I27">
        <v>35.199000990454103</v>
      </c>
      <c r="J27">
        <v>0</v>
      </c>
      <c r="K27">
        <v>0</v>
      </c>
      <c r="L27">
        <v>0</v>
      </c>
      <c r="M27">
        <v>0</v>
      </c>
      <c r="N27">
        <v>35.199000990454103</v>
      </c>
      <c r="O27">
        <v>0</v>
      </c>
      <c r="P27">
        <v>0</v>
      </c>
      <c r="Q27">
        <v>0</v>
      </c>
      <c r="R27">
        <v>0</v>
      </c>
      <c r="S27">
        <v>0</v>
      </c>
      <c r="T27">
        <v>35.199000990454103</v>
      </c>
      <c r="U27">
        <v>0</v>
      </c>
      <c r="V27">
        <v>0</v>
      </c>
      <c r="W27">
        <v>1344.84</v>
      </c>
      <c r="X27">
        <v>0</v>
      </c>
      <c r="Y27">
        <v>0</v>
      </c>
    </row>
    <row r="28" spans="1:25">
      <c r="A28">
        <v>924862602</v>
      </c>
      <c r="B28">
        <v>352020</v>
      </c>
      <c r="C28">
        <v>35</v>
      </c>
      <c r="D28">
        <v>2020</v>
      </c>
      <c r="E28" t="s">
        <v>122</v>
      </c>
      <c r="F28">
        <v>0</v>
      </c>
      <c r="G28">
        <v>0</v>
      </c>
      <c r="H28">
        <v>0</v>
      </c>
      <c r="I28">
        <v>35.199000990454103</v>
      </c>
      <c r="J28">
        <v>0</v>
      </c>
      <c r="K28">
        <v>0</v>
      </c>
      <c r="L28">
        <v>0</v>
      </c>
      <c r="M28">
        <v>0</v>
      </c>
      <c r="N28">
        <v>35.199000990454103</v>
      </c>
      <c r="O28">
        <v>0</v>
      </c>
      <c r="P28">
        <v>0</v>
      </c>
      <c r="Q28">
        <v>0</v>
      </c>
      <c r="R28">
        <v>0</v>
      </c>
      <c r="S28">
        <v>0</v>
      </c>
      <c r="T28">
        <v>35.199000990454103</v>
      </c>
      <c r="U28">
        <v>0</v>
      </c>
      <c r="V28">
        <v>0</v>
      </c>
      <c r="W28">
        <v>1838.41</v>
      </c>
      <c r="X28">
        <v>0</v>
      </c>
      <c r="Y28">
        <v>0</v>
      </c>
    </row>
    <row r="29" spans="1:25">
      <c r="A29">
        <v>924862602</v>
      </c>
      <c r="B29">
        <v>352021</v>
      </c>
      <c r="C29">
        <v>35</v>
      </c>
      <c r="D29">
        <v>2021</v>
      </c>
      <c r="E29" t="s">
        <v>122</v>
      </c>
      <c r="F29">
        <v>274.829875518672</v>
      </c>
      <c r="G29">
        <v>343.26141078838202</v>
      </c>
      <c r="H29">
        <v>0</v>
      </c>
      <c r="I29">
        <v>35.199000990454103</v>
      </c>
      <c r="J29">
        <v>0</v>
      </c>
      <c r="K29">
        <v>0</v>
      </c>
      <c r="L29">
        <v>0</v>
      </c>
      <c r="M29">
        <v>0</v>
      </c>
      <c r="N29">
        <v>653.29028729750803</v>
      </c>
      <c r="O29">
        <v>0</v>
      </c>
      <c r="P29">
        <v>0</v>
      </c>
      <c r="Q29">
        <v>1634.18</v>
      </c>
      <c r="R29">
        <v>55</v>
      </c>
      <c r="S29">
        <v>0</v>
      </c>
      <c r="T29">
        <v>844.907735297508</v>
      </c>
      <c r="U29">
        <v>0</v>
      </c>
      <c r="V29">
        <v>0</v>
      </c>
      <c r="W29">
        <v>1838.41</v>
      </c>
      <c r="X29">
        <v>0</v>
      </c>
      <c r="Y29">
        <v>0</v>
      </c>
    </row>
    <row r="30" spans="1:25">
      <c r="A30">
        <v>924862602</v>
      </c>
      <c r="B30">
        <v>352022</v>
      </c>
      <c r="C30">
        <v>35</v>
      </c>
      <c r="D30">
        <v>2022</v>
      </c>
      <c r="E30" t="s">
        <v>122</v>
      </c>
      <c r="F30">
        <v>637.04996034892895</v>
      </c>
      <c r="G30">
        <v>367.04203013481401</v>
      </c>
      <c r="H30">
        <v>0</v>
      </c>
      <c r="I30">
        <v>35.199000990454103</v>
      </c>
      <c r="J30">
        <v>0</v>
      </c>
      <c r="K30">
        <v>0</v>
      </c>
      <c r="L30">
        <v>0</v>
      </c>
      <c r="M30">
        <v>0</v>
      </c>
      <c r="N30">
        <v>1039.2909914741999</v>
      </c>
      <c r="O30">
        <v>0</v>
      </c>
      <c r="P30">
        <v>0</v>
      </c>
      <c r="Q30">
        <v>1583.68</v>
      </c>
      <c r="R30">
        <v>50</v>
      </c>
      <c r="S30">
        <v>0</v>
      </c>
      <c r="T30">
        <v>1221.6866394742001</v>
      </c>
      <c r="U30">
        <v>0</v>
      </c>
      <c r="V30">
        <v>0</v>
      </c>
      <c r="W30">
        <v>1838.41</v>
      </c>
      <c r="X30">
        <v>0</v>
      </c>
      <c r="Y30">
        <v>0</v>
      </c>
    </row>
    <row r="31" spans="1:25">
      <c r="A31">
        <v>924862602</v>
      </c>
      <c r="B31">
        <v>352023</v>
      </c>
      <c r="C31">
        <v>35</v>
      </c>
      <c r="D31">
        <v>2023</v>
      </c>
      <c r="E31" t="s">
        <v>122</v>
      </c>
      <c r="F31">
        <v>659</v>
      </c>
      <c r="G31">
        <v>297</v>
      </c>
      <c r="H31">
        <v>0</v>
      </c>
      <c r="I31">
        <v>35.199000990454103</v>
      </c>
      <c r="J31">
        <v>0</v>
      </c>
      <c r="K31">
        <v>0</v>
      </c>
      <c r="L31">
        <v>0</v>
      </c>
      <c r="M31">
        <v>0</v>
      </c>
      <c r="N31">
        <v>991.19900099045401</v>
      </c>
      <c r="O31">
        <v>0</v>
      </c>
      <c r="P31">
        <v>0</v>
      </c>
      <c r="Q31">
        <v>1533.18</v>
      </c>
      <c r="R31">
        <v>50</v>
      </c>
      <c r="S31">
        <v>0</v>
      </c>
      <c r="T31">
        <v>1169.3728489904499</v>
      </c>
      <c r="U31">
        <v>0</v>
      </c>
      <c r="V31">
        <v>0</v>
      </c>
      <c r="W31">
        <v>1838.41</v>
      </c>
      <c r="X31">
        <v>0</v>
      </c>
      <c r="Y31">
        <v>0</v>
      </c>
    </row>
    <row r="32" spans="1:25">
      <c r="A32">
        <v>923354204</v>
      </c>
      <c r="B32">
        <v>372019</v>
      </c>
      <c r="C32">
        <v>37</v>
      </c>
      <c r="D32">
        <v>2019</v>
      </c>
      <c r="E32" t="s">
        <v>68</v>
      </c>
      <c r="F32">
        <v>5771.5868794326198</v>
      </c>
      <c r="G32">
        <v>10836.9060283688</v>
      </c>
      <c r="H32">
        <v>6388.2446808510604</v>
      </c>
      <c r="I32">
        <v>763.07272966903304</v>
      </c>
      <c r="J32">
        <v>0</v>
      </c>
      <c r="K32">
        <v>0</v>
      </c>
      <c r="L32">
        <v>0</v>
      </c>
      <c r="M32">
        <v>0</v>
      </c>
      <c r="N32">
        <v>10983.3209566194</v>
      </c>
      <c r="O32">
        <v>62434.16</v>
      </c>
      <c r="P32">
        <v>1929</v>
      </c>
      <c r="Q32">
        <v>132896.81</v>
      </c>
      <c r="R32">
        <v>4381</v>
      </c>
      <c r="S32">
        <v>628.11552346570397</v>
      </c>
      <c r="T32">
        <v>34251.1055720851</v>
      </c>
      <c r="U32">
        <v>30805.1</v>
      </c>
      <c r="V32">
        <v>0</v>
      </c>
      <c r="W32">
        <v>13947.65</v>
      </c>
      <c r="X32">
        <v>3561.89</v>
      </c>
      <c r="Y32">
        <v>0</v>
      </c>
    </row>
    <row r="33" spans="1:25">
      <c r="A33">
        <v>923354204</v>
      </c>
      <c r="B33">
        <v>372020</v>
      </c>
      <c r="C33">
        <v>37</v>
      </c>
      <c r="D33">
        <v>2020</v>
      </c>
      <c r="E33" t="s">
        <v>68</v>
      </c>
      <c r="F33">
        <v>9633.3591065292094</v>
      </c>
      <c r="G33">
        <v>5670.7817869415803</v>
      </c>
      <c r="H33">
        <v>1270.5841924398601</v>
      </c>
      <c r="I33">
        <v>763.07272966903304</v>
      </c>
      <c r="J33">
        <v>0</v>
      </c>
      <c r="K33">
        <v>0</v>
      </c>
      <c r="L33">
        <v>0</v>
      </c>
      <c r="M33">
        <v>0</v>
      </c>
      <c r="N33">
        <v>14796.629430700001</v>
      </c>
      <c r="O33">
        <v>60490.92</v>
      </c>
      <c r="P33">
        <v>1926</v>
      </c>
      <c r="Q33">
        <v>132812.98000000001</v>
      </c>
      <c r="R33">
        <v>4409</v>
      </c>
      <c r="S33">
        <v>310.71657754010698</v>
      </c>
      <c r="T33">
        <v>37602.552048240097</v>
      </c>
      <c r="U33">
        <v>31170.71</v>
      </c>
      <c r="V33">
        <v>0</v>
      </c>
      <c r="W33">
        <v>14046.36</v>
      </c>
      <c r="X33">
        <v>3791.82</v>
      </c>
      <c r="Y33">
        <v>0</v>
      </c>
    </row>
    <row r="34" spans="1:25">
      <c r="A34">
        <v>923354204</v>
      </c>
      <c r="B34">
        <v>372021</v>
      </c>
      <c r="C34">
        <v>37</v>
      </c>
      <c r="D34">
        <v>2021</v>
      </c>
      <c r="E34" t="s">
        <v>68</v>
      </c>
      <c r="F34">
        <v>13484.3236514523</v>
      </c>
      <c r="G34">
        <v>5842.0663900414902</v>
      </c>
      <c r="H34">
        <v>2831.07883817427</v>
      </c>
      <c r="I34">
        <v>763.07272966903304</v>
      </c>
      <c r="J34">
        <v>0</v>
      </c>
      <c r="K34">
        <v>0</v>
      </c>
      <c r="L34">
        <v>0</v>
      </c>
      <c r="M34">
        <v>0</v>
      </c>
      <c r="N34">
        <v>17258.383932988501</v>
      </c>
      <c r="O34">
        <v>58546.67</v>
      </c>
      <c r="P34">
        <v>1925</v>
      </c>
      <c r="Q34">
        <v>133196.78</v>
      </c>
      <c r="R34">
        <v>4520</v>
      </c>
      <c r="S34">
        <v>141.767441860465</v>
      </c>
      <c r="T34">
        <v>39874.903794849</v>
      </c>
      <c r="U34">
        <v>31170.71</v>
      </c>
      <c r="V34">
        <v>0</v>
      </c>
      <c r="W34">
        <v>14376.56</v>
      </c>
      <c r="X34">
        <v>3800.54</v>
      </c>
      <c r="Y34">
        <v>0</v>
      </c>
    </row>
    <row r="35" spans="1:25">
      <c r="A35">
        <v>923354204</v>
      </c>
      <c r="B35">
        <v>372022</v>
      </c>
      <c r="C35">
        <v>37</v>
      </c>
      <c r="D35">
        <v>2022</v>
      </c>
      <c r="E35" t="s">
        <v>68</v>
      </c>
      <c r="F35">
        <v>8158.2474226804097</v>
      </c>
      <c r="G35">
        <v>7041.3005551149899</v>
      </c>
      <c r="H35">
        <v>3779.0563045202198</v>
      </c>
      <c r="I35">
        <v>763.07272966903304</v>
      </c>
      <c r="J35">
        <v>0</v>
      </c>
      <c r="K35">
        <v>0</v>
      </c>
      <c r="L35">
        <v>0</v>
      </c>
      <c r="M35">
        <v>0</v>
      </c>
      <c r="N35">
        <v>12183.564402944199</v>
      </c>
      <c r="O35">
        <v>57692.21</v>
      </c>
      <c r="P35">
        <v>1423</v>
      </c>
      <c r="Q35">
        <v>148444.75</v>
      </c>
      <c r="R35">
        <v>4516</v>
      </c>
      <c r="S35">
        <v>84.429967426710107</v>
      </c>
      <c r="T35">
        <v>35440.044226370897</v>
      </c>
      <c r="U35">
        <v>31159.11</v>
      </c>
      <c r="V35">
        <v>0</v>
      </c>
      <c r="W35">
        <v>14376.56</v>
      </c>
      <c r="X35">
        <v>3724.61</v>
      </c>
      <c r="Y35">
        <v>0</v>
      </c>
    </row>
    <row r="36" spans="1:25">
      <c r="A36">
        <v>923354204</v>
      </c>
      <c r="B36">
        <v>372023</v>
      </c>
      <c r="C36">
        <v>37</v>
      </c>
      <c r="D36">
        <v>2023</v>
      </c>
      <c r="E36" t="s">
        <v>68</v>
      </c>
      <c r="F36">
        <v>10585</v>
      </c>
      <c r="G36">
        <v>5982</v>
      </c>
      <c r="H36">
        <v>1102</v>
      </c>
      <c r="I36">
        <v>763.07272966903304</v>
      </c>
      <c r="J36">
        <v>0</v>
      </c>
      <c r="K36">
        <v>0</v>
      </c>
      <c r="L36">
        <v>0</v>
      </c>
      <c r="M36">
        <v>0</v>
      </c>
      <c r="N36">
        <v>16228.072729669</v>
      </c>
      <c r="O36">
        <v>56243.87</v>
      </c>
      <c r="P36">
        <v>1434</v>
      </c>
      <c r="Q36">
        <v>150083.98000000001</v>
      </c>
      <c r="R36">
        <v>4733</v>
      </c>
      <c r="S36">
        <v>401</v>
      </c>
      <c r="T36">
        <v>40045.080989668997</v>
      </c>
      <c r="U36">
        <v>30965.77</v>
      </c>
      <c r="V36">
        <v>0</v>
      </c>
      <c r="W36">
        <v>14376.56</v>
      </c>
      <c r="X36">
        <v>4102.38</v>
      </c>
      <c r="Y36">
        <v>0</v>
      </c>
    </row>
    <row r="37" spans="1:25">
      <c r="A37">
        <v>914385261</v>
      </c>
      <c r="B37">
        <v>422019</v>
      </c>
      <c r="C37">
        <v>42</v>
      </c>
      <c r="D37">
        <v>2019</v>
      </c>
      <c r="E37" t="s">
        <v>254</v>
      </c>
      <c r="F37">
        <v>0</v>
      </c>
      <c r="G37">
        <v>0</v>
      </c>
      <c r="H37">
        <v>0</v>
      </c>
      <c r="I37">
        <v>0</v>
      </c>
      <c r="J37">
        <v>0</v>
      </c>
      <c r="K37">
        <v>0</v>
      </c>
      <c r="L37">
        <v>0</v>
      </c>
      <c r="M37">
        <v>0</v>
      </c>
      <c r="N37">
        <v>0</v>
      </c>
      <c r="O37">
        <v>0</v>
      </c>
      <c r="P37">
        <v>0</v>
      </c>
      <c r="Q37">
        <v>0</v>
      </c>
      <c r="R37">
        <v>0</v>
      </c>
      <c r="S37">
        <v>0</v>
      </c>
      <c r="T37">
        <v>0</v>
      </c>
      <c r="U37">
        <v>0</v>
      </c>
      <c r="V37">
        <v>0</v>
      </c>
      <c r="W37">
        <v>0</v>
      </c>
      <c r="X37">
        <v>0</v>
      </c>
      <c r="Y37">
        <v>0</v>
      </c>
    </row>
    <row r="38" spans="1:25">
      <c r="A38">
        <v>914385261</v>
      </c>
      <c r="B38">
        <v>422020</v>
      </c>
      <c r="C38">
        <v>42</v>
      </c>
      <c r="D38">
        <v>2020</v>
      </c>
      <c r="E38" t="s">
        <v>254</v>
      </c>
      <c r="F38">
        <v>0</v>
      </c>
      <c r="G38">
        <v>0</v>
      </c>
      <c r="H38">
        <v>0</v>
      </c>
      <c r="I38">
        <v>0</v>
      </c>
      <c r="J38">
        <v>0</v>
      </c>
      <c r="K38">
        <v>0</v>
      </c>
      <c r="L38">
        <v>0</v>
      </c>
      <c r="M38">
        <v>0</v>
      </c>
      <c r="N38">
        <v>0</v>
      </c>
      <c r="O38">
        <v>0</v>
      </c>
      <c r="P38">
        <v>0</v>
      </c>
      <c r="Q38">
        <v>0</v>
      </c>
      <c r="R38">
        <v>0</v>
      </c>
      <c r="S38">
        <v>0</v>
      </c>
      <c r="T38">
        <v>0</v>
      </c>
      <c r="U38">
        <v>0</v>
      </c>
      <c r="V38">
        <v>0</v>
      </c>
      <c r="W38">
        <v>0</v>
      </c>
      <c r="X38">
        <v>0</v>
      </c>
      <c r="Y38">
        <v>0</v>
      </c>
    </row>
    <row r="39" spans="1:25">
      <c r="A39">
        <v>914385261</v>
      </c>
      <c r="B39">
        <v>422021</v>
      </c>
      <c r="C39">
        <v>42</v>
      </c>
      <c r="D39">
        <v>2021</v>
      </c>
      <c r="E39" t="s">
        <v>254</v>
      </c>
      <c r="F39">
        <v>0</v>
      </c>
      <c r="G39">
        <v>0</v>
      </c>
      <c r="H39">
        <v>0</v>
      </c>
      <c r="I39">
        <v>0</v>
      </c>
      <c r="J39">
        <v>0</v>
      </c>
      <c r="K39">
        <v>0</v>
      </c>
      <c r="L39">
        <v>0</v>
      </c>
      <c r="M39">
        <v>0</v>
      </c>
      <c r="N39">
        <v>0</v>
      </c>
      <c r="O39">
        <v>0</v>
      </c>
      <c r="P39">
        <v>0</v>
      </c>
      <c r="Q39">
        <v>0</v>
      </c>
      <c r="R39">
        <v>0</v>
      </c>
      <c r="S39">
        <v>0</v>
      </c>
      <c r="T39">
        <v>0</v>
      </c>
      <c r="U39">
        <v>0</v>
      </c>
      <c r="V39">
        <v>0</v>
      </c>
      <c r="W39">
        <v>0</v>
      </c>
      <c r="X39">
        <v>0</v>
      </c>
      <c r="Y39">
        <v>0</v>
      </c>
    </row>
    <row r="40" spans="1:25">
      <c r="A40">
        <v>914385261</v>
      </c>
      <c r="B40">
        <v>422022</v>
      </c>
      <c r="C40">
        <v>42</v>
      </c>
      <c r="D40">
        <v>2022</v>
      </c>
      <c r="E40" t="s">
        <v>254</v>
      </c>
      <c r="F40">
        <v>0</v>
      </c>
      <c r="G40">
        <v>0</v>
      </c>
      <c r="H40">
        <v>0</v>
      </c>
      <c r="I40">
        <v>0</v>
      </c>
      <c r="J40">
        <v>0</v>
      </c>
      <c r="K40">
        <v>0</v>
      </c>
      <c r="L40">
        <v>0</v>
      </c>
      <c r="M40">
        <v>0</v>
      </c>
      <c r="N40">
        <v>0</v>
      </c>
      <c r="O40">
        <v>0</v>
      </c>
      <c r="P40">
        <v>0</v>
      </c>
      <c r="Q40">
        <v>0</v>
      </c>
      <c r="R40">
        <v>0</v>
      </c>
      <c r="S40">
        <v>0</v>
      </c>
      <c r="T40">
        <v>0</v>
      </c>
      <c r="U40">
        <v>0</v>
      </c>
      <c r="V40">
        <v>0</v>
      </c>
      <c r="W40">
        <v>0</v>
      </c>
      <c r="X40">
        <v>0</v>
      </c>
      <c r="Y40">
        <v>0</v>
      </c>
    </row>
    <row r="41" spans="1:25">
      <c r="A41">
        <v>914385261</v>
      </c>
      <c r="B41">
        <v>422023</v>
      </c>
      <c r="C41">
        <v>42</v>
      </c>
      <c r="D41">
        <v>2023</v>
      </c>
      <c r="E41" t="s">
        <v>254</v>
      </c>
      <c r="F41">
        <v>0</v>
      </c>
      <c r="G41">
        <v>0</v>
      </c>
      <c r="H41">
        <v>0</v>
      </c>
      <c r="I41">
        <v>0</v>
      </c>
      <c r="J41">
        <v>0</v>
      </c>
      <c r="K41">
        <v>0</v>
      </c>
      <c r="L41">
        <v>0</v>
      </c>
      <c r="M41">
        <v>0</v>
      </c>
      <c r="N41">
        <v>0</v>
      </c>
      <c r="O41">
        <v>718.11</v>
      </c>
      <c r="P41">
        <v>36068</v>
      </c>
      <c r="Q41">
        <v>0</v>
      </c>
      <c r="R41">
        <v>0</v>
      </c>
      <c r="S41">
        <v>0</v>
      </c>
      <c r="T41">
        <v>36128.033995999998</v>
      </c>
      <c r="U41">
        <v>0</v>
      </c>
      <c r="V41">
        <v>0</v>
      </c>
      <c r="W41">
        <v>0</v>
      </c>
      <c r="X41">
        <v>0</v>
      </c>
      <c r="Y41">
        <v>0</v>
      </c>
    </row>
    <row r="42" spans="1:25">
      <c r="A42">
        <v>923934138</v>
      </c>
      <c r="B42">
        <v>432019</v>
      </c>
      <c r="C42">
        <v>43</v>
      </c>
      <c r="D42">
        <v>2019</v>
      </c>
      <c r="E42" t="s">
        <v>123</v>
      </c>
      <c r="F42">
        <v>90.789007092198602</v>
      </c>
      <c r="G42">
        <v>100.221631205674</v>
      </c>
      <c r="H42">
        <v>0</v>
      </c>
      <c r="I42">
        <v>3.2256622146522602</v>
      </c>
      <c r="J42">
        <v>0</v>
      </c>
      <c r="K42">
        <v>0</v>
      </c>
      <c r="L42">
        <v>0</v>
      </c>
      <c r="M42">
        <v>0</v>
      </c>
      <c r="N42">
        <v>194.23630051252499</v>
      </c>
      <c r="O42">
        <v>0</v>
      </c>
      <c r="P42">
        <v>0</v>
      </c>
      <c r="Q42">
        <v>1563.48</v>
      </c>
      <c r="R42">
        <v>49</v>
      </c>
      <c r="S42">
        <v>0</v>
      </c>
      <c r="T42">
        <v>373.94322851252502</v>
      </c>
      <c r="U42">
        <v>0</v>
      </c>
      <c r="V42">
        <v>0</v>
      </c>
      <c r="W42">
        <v>805.72</v>
      </c>
      <c r="X42">
        <v>0</v>
      </c>
      <c r="Y42">
        <v>0</v>
      </c>
    </row>
    <row r="43" spans="1:25">
      <c r="A43">
        <v>923934138</v>
      </c>
      <c r="B43">
        <v>432020</v>
      </c>
      <c r="C43">
        <v>43</v>
      </c>
      <c r="D43">
        <v>2020</v>
      </c>
      <c r="E43" t="s">
        <v>123</v>
      </c>
      <c r="F43">
        <v>369.06357388316098</v>
      </c>
      <c r="G43">
        <v>0</v>
      </c>
      <c r="H43">
        <v>0</v>
      </c>
      <c r="I43">
        <v>3.2256622146522602</v>
      </c>
      <c r="J43">
        <v>0</v>
      </c>
      <c r="K43">
        <v>0</v>
      </c>
      <c r="L43">
        <v>0</v>
      </c>
      <c r="M43">
        <v>0</v>
      </c>
      <c r="N43">
        <v>372.28923609781401</v>
      </c>
      <c r="O43">
        <v>0</v>
      </c>
      <c r="P43">
        <v>0</v>
      </c>
      <c r="Q43">
        <v>1529.14</v>
      </c>
      <c r="R43">
        <v>50</v>
      </c>
      <c r="S43">
        <v>0</v>
      </c>
      <c r="T43">
        <v>550.12534009781405</v>
      </c>
      <c r="U43">
        <v>0</v>
      </c>
      <c r="V43">
        <v>0</v>
      </c>
      <c r="W43">
        <v>1068.95</v>
      </c>
      <c r="X43">
        <v>0</v>
      </c>
      <c r="Y43">
        <v>0</v>
      </c>
    </row>
    <row r="44" spans="1:25">
      <c r="A44">
        <v>923934138</v>
      </c>
      <c r="B44">
        <v>432021</v>
      </c>
      <c r="C44">
        <v>43</v>
      </c>
      <c r="D44">
        <v>2021</v>
      </c>
      <c r="E44" t="s">
        <v>123</v>
      </c>
      <c r="F44">
        <v>310.14937759336101</v>
      </c>
      <c r="G44">
        <v>8.8298755186721998</v>
      </c>
      <c r="H44">
        <v>0</v>
      </c>
      <c r="I44">
        <v>3.2256622146522602</v>
      </c>
      <c r="J44">
        <v>0</v>
      </c>
      <c r="K44">
        <v>0</v>
      </c>
      <c r="L44">
        <v>0</v>
      </c>
      <c r="M44">
        <v>0</v>
      </c>
      <c r="N44">
        <v>322.20491532668501</v>
      </c>
      <c r="O44">
        <v>0</v>
      </c>
      <c r="P44">
        <v>0</v>
      </c>
      <c r="Q44">
        <v>1478.64</v>
      </c>
      <c r="R44">
        <v>50</v>
      </c>
      <c r="S44">
        <v>0</v>
      </c>
      <c r="T44">
        <v>495.81921932668502</v>
      </c>
      <c r="U44">
        <v>0</v>
      </c>
      <c r="V44">
        <v>0</v>
      </c>
      <c r="W44">
        <v>263.23</v>
      </c>
      <c r="X44">
        <v>0</v>
      </c>
      <c r="Y44">
        <v>0</v>
      </c>
    </row>
    <row r="45" spans="1:25">
      <c r="A45">
        <v>923934138</v>
      </c>
      <c r="B45">
        <v>432022</v>
      </c>
      <c r="C45">
        <v>43</v>
      </c>
      <c r="D45">
        <v>2022</v>
      </c>
      <c r="E45" t="s">
        <v>123</v>
      </c>
      <c r="F45">
        <v>390.24583663758898</v>
      </c>
      <c r="G45">
        <v>9.4924662965900097</v>
      </c>
      <c r="H45">
        <v>0</v>
      </c>
      <c r="I45">
        <v>3.2256622146522602</v>
      </c>
      <c r="J45">
        <v>0</v>
      </c>
      <c r="K45">
        <v>0</v>
      </c>
      <c r="L45">
        <v>0</v>
      </c>
      <c r="M45">
        <v>0</v>
      </c>
      <c r="N45">
        <v>402.96396514883099</v>
      </c>
      <c r="O45">
        <v>0</v>
      </c>
      <c r="P45">
        <v>0</v>
      </c>
      <c r="Q45">
        <v>1429.15</v>
      </c>
      <c r="R45">
        <v>50</v>
      </c>
      <c r="S45">
        <v>0</v>
      </c>
      <c r="T45">
        <v>572.44090514883101</v>
      </c>
      <c r="U45">
        <v>0</v>
      </c>
      <c r="V45">
        <v>0</v>
      </c>
      <c r="W45">
        <v>263.23</v>
      </c>
      <c r="X45">
        <v>0</v>
      </c>
      <c r="Y45">
        <v>0</v>
      </c>
    </row>
    <row r="46" spans="1:25">
      <c r="A46">
        <v>923934138</v>
      </c>
      <c r="B46">
        <v>432023</v>
      </c>
      <c r="C46">
        <v>43</v>
      </c>
      <c r="D46">
        <v>2023</v>
      </c>
      <c r="E46" t="s">
        <v>123</v>
      </c>
      <c r="F46">
        <v>264</v>
      </c>
      <c r="G46">
        <v>12</v>
      </c>
      <c r="H46">
        <v>0</v>
      </c>
      <c r="I46">
        <v>3.2256622146522602</v>
      </c>
      <c r="J46">
        <v>0</v>
      </c>
      <c r="K46">
        <v>0</v>
      </c>
      <c r="L46">
        <v>0</v>
      </c>
      <c r="M46">
        <v>0</v>
      </c>
      <c r="N46">
        <v>279.225662214652</v>
      </c>
      <c r="O46">
        <v>0</v>
      </c>
      <c r="P46">
        <v>0</v>
      </c>
      <c r="Q46">
        <v>1384.71</v>
      </c>
      <c r="R46">
        <v>49</v>
      </c>
      <c r="S46">
        <v>0</v>
      </c>
      <c r="T46">
        <v>443.987418214652</v>
      </c>
      <c r="U46">
        <v>0</v>
      </c>
      <c r="V46">
        <v>0</v>
      </c>
      <c r="W46">
        <v>263.23</v>
      </c>
      <c r="X46">
        <v>0</v>
      </c>
      <c r="Y46">
        <v>0</v>
      </c>
    </row>
    <row r="47" spans="1:25">
      <c r="A47">
        <v>923833706</v>
      </c>
      <c r="B47">
        <v>552019</v>
      </c>
      <c r="C47">
        <v>55</v>
      </c>
      <c r="D47">
        <v>2019</v>
      </c>
      <c r="E47" t="s">
        <v>124</v>
      </c>
      <c r="F47">
        <v>0</v>
      </c>
      <c r="G47">
        <v>0</v>
      </c>
      <c r="H47">
        <v>0</v>
      </c>
      <c r="I47">
        <v>0</v>
      </c>
      <c r="J47">
        <v>0</v>
      </c>
      <c r="K47">
        <v>0</v>
      </c>
      <c r="L47">
        <v>0</v>
      </c>
      <c r="M47">
        <v>0</v>
      </c>
      <c r="N47">
        <v>0</v>
      </c>
      <c r="O47">
        <v>0</v>
      </c>
      <c r="P47">
        <v>0</v>
      </c>
      <c r="Q47">
        <v>0</v>
      </c>
      <c r="R47">
        <v>0</v>
      </c>
      <c r="S47">
        <v>0</v>
      </c>
      <c r="T47">
        <v>0</v>
      </c>
      <c r="U47">
        <v>0</v>
      </c>
      <c r="V47">
        <v>0</v>
      </c>
      <c r="W47">
        <v>0</v>
      </c>
      <c r="X47">
        <v>0</v>
      </c>
      <c r="Y47">
        <v>0</v>
      </c>
    </row>
    <row r="48" spans="1:25">
      <c r="A48">
        <v>923833706</v>
      </c>
      <c r="B48">
        <v>552020</v>
      </c>
      <c r="C48">
        <v>55</v>
      </c>
      <c r="D48">
        <v>2020</v>
      </c>
      <c r="E48" t="s">
        <v>124</v>
      </c>
      <c r="F48">
        <v>0</v>
      </c>
      <c r="G48">
        <v>0</v>
      </c>
      <c r="H48">
        <v>0</v>
      </c>
      <c r="I48">
        <v>0</v>
      </c>
      <c r="J48">
        <v>0</v>
      </c>
      <c r="K48">
        <v>0</v>
      </c>
      <c r="L48">
        <v>0</v>
      </c>
      <c r="M48">
        <v>0</v>
      </c>
      <c r="N48">
        <v>0</v>
      </c>
      <c r="O48">
        <v>0</v>
      </c>
      <c r="P48">
        <v>0</v>
      </c>
      <c r="Q48">
        <v>0</v>
      </c>
      <c r="R48">
        <v>0</v>
      </c>
      <c r="S48">
        <v>0</v>
      </c>
      <c r="T48">
        <v>0</v>
      </c>
      <c r="U48">
        <v>0</v>
      </c>
      <c r="V48">
        <v>0</v>
      </c>
      <c r="W48">
        <v>361.94</v>
      </c>
      <c r="X48">
        <v>0</v>
      </c>
      <c r="Y48">
        <v>0</v>
      </c>
    </row>
    <row r="49" spans="1:25">
      <c r="A49">
        <v>923833706</v>
      </c>
      <c r="B49">
        <v>552021</v>
      </c>
      <c r="C49">
        <v>55</v>
      </c>
      <c r="D49">
        <v>2021</v>
      </c>
      <c r="E49" t="s">
        <v>124</v>
      </c>
      <c r="F49">
        <v>0</v>
      </c>
      <c r="G49">
        <v>0</v>
      </c>
      <c r="H49">
        <v>0</v>
      </c>
      <c r="I49">
        <v>0</v>
      </c>
      <c r="J49">
        <v>0</v>
      </c>
      <c r="K49">
        <v>0</v>
      </c>
      <c r="L49">
        <v>0</v>
      </c>
      <c r="M49">
        <v>0</v>
      </c>
      <c r="N49">
        <v>0</v>
      </c>
      <c r="O49">
        <v>0</v>
      </c>
      <c r="P49">
        <v>0</v>
      </c>
      <c r="Q49">
        <v>0</v>
      </c>
      <c r="R49">
        <v>0</v>
      </c>
      <c r="S49">
        <v>0</v>
      </c>
      <c r="T49">
        <v>0</v>
      </c>
      <c r="U49">
        <v>0</v>
      </c>
      <c r="V49">
        <v>0</v>
      </c>
      <c r="W49">
        <v>361.94</v>
      </c>
      <c r="X49">
        <v>0</v>
      </c>
      <c r="Y49">
        <v>0</v>
      </c>
    </row>
    <row r="50" spans="1:25">
      <c r="A50">
        <v>923833706</v>
      </c>
      <c r="B50">
        <v>552022</v>
      </c>
      <c r="C50">
        <v>55</v>
      </c>
      <c r="D50">
        <v>2022</v>
      </c>
      <c r="E50" t="s">
        <v>124</v>
      </c>
      <c r="F50">
        <v>0</v>
      </c>
      <c r="G50">
        <v>0</v>
      </c>
      <c r="H50">
        <v>0</v>
      </c>
      <c r="I50">
        <v>0</v>
      </c>
      <c r="J50">
        <v>0</v>
      </c>
      <c r="K50">
        <v>0</v>
      </c>
      <c r="L50">
        <v>0</v>
      </c>
      <c r="M50">
        <v>0</v>
      </c>
      <c r="N50">
        <v>0</v>
      </c>
      <c r="O50">
        <v>0</v>
      </c>
      <c r="P50">
        <v>0</v>
      </c>
      <c r="Q50">
        <v>0</v>
      </c>
      <c r="R50">
        <v>0</v>
      </c>
      <c r="S50">
        <v>0</v>
      </c>
      <c r="T50">
        <v>0</v>
      </c>
      <c r="U50">
        <v>0</v>
      </c>
      <c r="V50">
        <v>0</v>
      </c>
      <c r="W50">
        <v>329.04</v>
      </c>
      <c r="X50">
        <v>0</v>
      </c>
      <c r="Y50">
        <v>0</v>
      </c>
    </row>
    <row r="51" spans="1:25">
      <c r="A51">
        <v>923833706</v>
      </c>
      <c r="B51">
        <v>552023</v>
      </c>
      <c r="C51">
        <v>55</v>
      </c>
      <c r="D51">
        <v>2023</v>
      </c>
      <c r="E51" t="s">
        <v>124</v>
      </c>
      <c r="F51">
        <v>0</v>
      </c>
      <c r="G51">
        <v>0</v>
      </c>
      <c r="H51">
        <v>0</v>
      </c>
      <c r="I51">
        <v>0</v>
      </c>
      <c r="J51">
        <v>0</v>
      </c>
      <c r="K51">
        <v>0</v>
      </c>
      <c r="L51">
        <v>0</v>
      </c>
      <c r="M51">
        <v>0</v>
      </c>
      <c r="N51">
        <v>0</v>
      </c>
      <c r="O51">
        <v>0</v>
      </c>
      <c r="P51">
        <v>0</v>
      </c>
      <c r="Q51">
        <v>0</v>
      </c>
      <c r="R51">
        <v>0</v>
      </c>
      <c r="S51">
        <v>0</v>
      </c>
      <c r="T51">
        <v>0</v>
      </c>
      <c r="U51">
        <v>0</v>
      </c>
      <c r="V51">
        <v>0</v>
      </c>
      <c r="W51">
        <v>329.04</v>
      </c>
      <c r="X51">
        <v>0</v>
      </c>
      <c r="Y51">
        <v>0</v>
      </c>
    </row>
    <row r="52" spans="1:25">
      <c r="A52">
        <v>917983550</v>
      </c>
      <c r="B52">
        <v>632019</v>
      </c>
      <c r="C52">
        <v>63</v>
      </c>
      <c r="D52">
        <v>2019</v>
      </c>
      <c r="E52" t="s">
        <v>236</v>
      </c>
      <c r="F52">
        <v>1943.12056737589</v>
      </c>
      <c r="G52">
        <v>952.69503546099304</v>
      </c>
      <c r="H52">
        <v>159.17553191489401</v>
      </c>
      <c r="I52">
        <v>106.245717225801</v>
      </c>
      <c r="J52">
        <v>38.6</v>
      </c>
      <c r="K52">
        <v>111.4</v>
      </c>
      <c r="L52">
        <v>0</v>
      </c>
      <c r="M52">
        <v>0</v>
      </c>
      <c r="N52">
        <v>2992.8857881477902</v>
      </c>
      <c r="O52">
        <v>0</v>
      </c>
      <c r="P52">
        <v>0</v>
      </c>
      <c r="Q52">
        <v>19693.990000000002</v>
      </c>
      <c r="R52">
        <v>1648</v>
      </c>
      <c r="S52">
        <v>0</v>
      </c>
      <c r="T52">
        <v>6287.3033521477901</v>
      </c>
      <c r="U52">
        <v>398.77</v>
      </c>
      <c r="V52">
        <v>0</v>
      </c>
      <c r="W52">
        <v>2667.1</v>
      </c>
      <c r="X52">
        <v>0</v>
      </c>
      <c r="Y52">
        <v>0</v>
      </c>
    </row>
    <row r="53" spans="1:25">
      <c r="A53">
        <v>917983550</v>
      </c>
      <c r="B53">
        <v>632020</v>
      </c>
      <c r="C53">
        <v>63</v>
      </c>
      <c r="D53">
        <v>2020</v>
      </c>
      <c r="E53" t="s">
        <v>236</v>
      </c>
      <c r="F53">
        <v>2313.78865979381</v>
      </c>
      <c r="G53">
        <v>928.94329896907198</v>
      </c>
      <c r="H53">
        <v>377.061855670103</v>
      </c>
      <c r="I53">
        <v>106.245717225801</v>
      </c>
      <c r="J53">
        <v>38.6</v>
      </c>
      <c r="K53">
        <v>111.4</v>
      </c>
      <c r="L53">
        <v>0</v>
      </c>
      <c r="M53">
        <v>0</v>
      </c>
      <c r="N53">
        <v>3121.9158203185898</v>
      </c>
      <c r="O53">
        <v>0</v>
      </c>
      <c r="P53">
        <v>0</v>
      </c>
      <c r="Q53">
        <v>18796.099999999999</v>
      </c>
      <c r="R53">
        <v>1764</v>
      </c>
      <c r="S53">
        <v>0</v>
      </c>
      <c r="T53">
        <v>6457.2697803185802</v>
      </c>
      <c r="U53">
        <v>398.77</v>
      </c>
      <c r="V53">
        <v>0</v>
      </c>
      <c r="W53">
        <v>2930.33</v>
      </c>
      <c r="X53">
        <v>0</v>
      </c>
      <c r="Y53">
        <v>0</v>
      </c>
    </row>
    <row r="54" spans="1:25">
      <c r="A54">
        <v>917983550</v>
      </c>
      <c r="B54">
        <v>632021</v>
      </c>
      <c r="C54">
        <v>63</v>
      </c>
      <c r="D54">
        <v>2021</v>
      </c>
      <c r="E54" t="s">
        <v>236</v>
      </c>
      <c r="F54">
        <v>1547.4356846472999</v>
      </c>
      <c r="G54">
        <v>2534.1742738589201</v>
      </c>
      <c r="H54">
        <v>1576.1327800829899</v>
      </c>
      <c r="I54">
        <v>106.245717225801</v>
      </c>
      <c r="J54">
        <v>38.6</v>
      </c>
      <c r="K54">
        <v>111.4</v>
      </c>
      <c r="L54">
        <v>0</v>
      </c>
      <c r="M54">
        <v>0</v>
      </c>
      <c r="N54">
        <v>2761.7228956490399</v>
      </c>
      <c r="O54">
        <v>0</v>
      </c>
      <c r="P54">
        <v>0</v>
      </c>
      <c r="Q54">
        <v>79668.800000000003</v>
      </c>
      <c r="R54">
        <v>1582</v>
      </c>
      <c r="S54">
        <v>0</v>
      </c>
      <c r="T54">
        <v>11004.034575649001</v>
      </c>
      <c r="U54">
        <v>398.77</v>
      </c>
      <c r="V54">
        <v>0</v>
      </c>
      <c r="W54">
        <v>3818.96</v>
      </c>
      <c r="X54">
        <v>0</v>
      </c>
      <c r="Y54">
        <v>0</v>
      </c>
    </row>
    <row r="55" spans="1:25">
      <c r="A55">
        <v>917983550</v>
      </c>
      <c r="B55">
        <v>632022</v>
      </c>
      <c r="C55">
        <v>63</v>
      </c>
      <c r="D55">
        <v>2022</v>
      </c>
      <c r="E55" t="s">
        <v>236</v>
      </c>
      <c r="F55">
        <v>2226.51070578906</v>
      </c>
      <c r="G55">
        <v>1602.1173671689101</v>
      </c>
      <c r="H55">
        <v>141.332275971451</v>
      </c>
      <c r="I55">
        <v>106.245717225801</v>
      </c>
      <c r="J55">
        <v>38.6</v>
      </c>
      <c r="K55">
        <v>111.4</v>
      </c>
      <c r="L55">
        <v>0</v>
      </c>
      <c r="M55">
        <v>0</v>
      </c>
      <c r="N55">
        <v>3943.5415142123202</v>
      </c>
      <c r="O55">
        <v>0</v>
      </c>
      <c r="P55">
        <v>0</v>
      </c>
      <c r="Q55">
        <v>78846.66</v>
      </c>
      <c r="R55">
        <v>3531</v>
      </c>
      <c r="S55">
        <v>0</v>
      </c>
      <c r="T55">
        <v>14066.122290212301</v>
      </c>
      <c r="U55">
        <v>0</v>
      </c>
      <c r="V55">
        <v>0</v>
      </c>
      <c r="W55">
        <v>3818.96</v>
      </c>
      <c r="X55">
        <v>0</v>
      </c>
      <c r="Y55">
        <v>0</v>
      </c>
    </row>
    <row r="56" spans="1:25">
      <c r="A56">
        <v>917983550</v>
      </c>
      <c r="B56">
        <v>632023</v>
      </c>
      <c r="C56">
        <v>63</v>
      </c>
      <c r="D56">
        <v>2023</v>
      </c>
      <c r="E56" t="s">
        <v>236</v>
      </c>
      <c r="F56">
        <v>1612</v>
      </c>
      <c r="G56">
        <v>1795</v>
      </c>
      <c r="H56">
        <v>231</v>
      </c>
      <c r="I56">
        <v>106.245717225801</v>
      </c>
      <c r="J56">
        <v>38.6</v>
      </c>
      <c r="K56">
        <v>111.4</v>
      </c>
      <c r="L56">
        <v>0</v>
      </c>
      <c r="M56">
        <v>0</v>
      </c>
      <c r="N56">
        <v>3432.2457172258</v>
      </c>
      <c r="O56">
        <v>0</v>
      </c>
      <c r="P56">
        <v>0</v>
      </c>
      <c r="Q56">
        <v>78429.53</v>
      </c>
      <c r="R56">
        <v>2125</v>
      </c>
      <c r="S56">
        <v>0</v>
      </c>
      <c r="T56">
        <v>12113.9544252258</v>
      </c>
      <c r="U56">
        <v>0</v>
      </c>
      <c r="V56">
        <v>0</v>
      </c>
      <c r="W56">
        <v>3818.96</v>
      </c>
      <c r="X56">
        <v>0</v>
      </c>
      <c r="Y56">
        <v>0</v>
      </c>
    </row>
    <row r="57" spans="1:25">
      <c r="A57">
        <v>982897327</v>
      </c>
      <c r="B57">
        <v>652019</v>
      </c>
      <c r="C57">
        <v>65</v>
      </c>
      <c r="D57">
        <v>2019</v>
      </c>
      <c r="E57" t="s">
        <v>69</v>
      </c>
      <c r="F57">
        <v>6097.0124113475204</v>
      </c>
      <c r="G57">
        <v>4843.6524822695001</v>
      </c>
      <c r="H57">
        <v>1421.9680851063799</v>
      </c>
      <c r="I57">
        <v>487.37585334865798</v>
      </c>
      <c r="J57">
        <v>0</v>
      </c>
      <c r="K57">
        <v>0</v>
      </c>
      <c r="L57">
        <v>0</v>
      </c>
      <c r="M57">
        <v>0</v>
      </c>
      <c r="N57">
        <v>10006.0726618593</v>
      </c>
      <c r="O57">
        <v>156490.41</v>
      </c>
      <c r="P57">
        <v>3995</v>
      </c>
      <c r="Q57">
        <v>77121.58</v>
      </c>
      <c r="R57">
        <v>2405</v>
      </c>
      <c r="S57">
        <v>294.75812274368201</v>
      </c>
      <c r="T57">
        <v>36230.793148602999</v>
      </c>
      <c r="U57">
        <v>22880.26</v>
      </c>
      <c r="V57">
        <v>2380.7600000000002</v>
      </c>
      <c r="W57">
        <v>10642.31</v>
      </c>
      <c r="X57">
        <v>2533.39</v>
      </c>
      <c r="Y57">
        <v>0</v>
      </c>
    </row>
    <row r="58" spans="1:25">
      <c r="A58">
        <v>982897327</v>
      </c>
      <c r="B58">
        <v>652020</v>
      </c>
      <c r="C58">
        <v>65</v>
      </c>
      <c r="D58">
        <v>2020</v>
      </c>
      <c r="E58" t="s">
        <v>69</v>
      </c>
      <c r="F58">
        <v>5453.6855670103096</v>
      </c>
      <c r="G58">
        <v>1388.2731958762899</v>
      </c>
      <c r="H58">
        <v>298.22164948453599</v>
      </c>
      <c r="I58">
        <v>487.37585334865798</v>
      </c>
      <c r="J58">
        <v>0</v>
      </c>
      <c r="K58">
        <v>0</v>
      </c>
      <c r="L58">
        <v>0</v>
      </c>
      <c r="M58">
        <v>0</v>
      </c>
      <c r="N58">
        <v>7031.1129667507203</v>
      </c>
      <c r="O58">
        <v>152454.45000000001</v>
      </c>
      <c r="P58">
        <v>3996</v>
      </c>
      <c r="Q58">
        <v>124363.32</v>
      </c>
      <c r="R58">
        <v>2344</v>
      </c>
      <c r="S58">
        <v>574.07486631016002</v>
      </c>
      <c r="T58">
        <v>37087.153405060897</v>
      </c>
      <c r="U58">
        <v>22880.26</v>
      </c>
      <c r="V58">
        <v>2380.7600000000002</v>
      </c>
      <c r="W58">
        <v>10183.82</v>
      </c>
      <c r="X58">
        <v>2574.17</v>
      </c>
      <c r="Y58">
        <v>0</v>
      </c>
    </row>
    <row r="59" spans="1:25">
      <c r="A59">
        <v>982897327</v>
      </c>
      <c r="B59">
        <v>652021</v>
      </c>
      <c r="C59">
        <v>65</v>
      </c>
      <c r="D59">
        <v>2021</v>
      </c>
      <c r="E59" t="s">
        <v>69</v>
      </c>
      <c r="F59">
        <v>8395.0041493775898</v>
      </c>
      <c r="G59">
        <v>3948.0580912863102</v>
      </c>
      <c r="H59">
        <v>781.44398340248995</v>
      </c>
      <c r="I59">
        <v>487.37585334865798</v>
      </c>
      <c r="J59">
        <v>0</v>
      </c>
      <c r="K59">
        <v>0</v>
      </c>
      <c r="L59">
        <v>0</v>
      </c>
      <c r="M59">
        <v>0</v>
      </c>
      <c r="N59">
        <v>12048.9941106101</v>
      </c>
      <c r="O59">
        <v>148420.51</v>
      </c>
      <c r="P59">
        <v>3994</v>
      </c>
      <c r="Q59">
        <v>120996.99</v>
      </c>
      <c r="R59">
        <v>3781</v>
      </c>
      <c r="S59">
        <v>85.953488372093005</v>
      </c>
      <c r="T59">
        <v>42433.250598982202</v>
      </c>
      <c r="U59">
        <v>22436.560000000001</v>
      </c>
      <c r="V59">
        <v>2380.7600000000002</v>
      </c>
      <c r="W59">
        <v>10277.84</v>
      </c>
      <c r="X59">
        <v>2574.17</v>
      </c>
      <c r="Y59">
        <v>0</v>
      </c>
    </row>
    <row r="60" spans="1:25">
      <c r="A60">
        <v>982897327</v>
      </c>
      <c r="B60">
        <v>652022</v>
      </c>
      <c r="C60">
        <v>65</v>
      </c>
      <c r="D60">
        <v>2022</v>
      </c>
      <c r="E60" t="s">
        <v>69</v>
      </c>
      <c r="F60">
        <v>4315.9080095162599</v>
      </c>
      <c r="G60">
        <v>2016.62172878668</v>
      </c>
      <c r="H60">
        <v>426.106264869151</v>
      </c>
      <c r="I60">
        <v>487.37585334865798</v>
      </c>
      <c r="J60">
        <v>0</v>
      </c>
      <c r="K60">
        <v>0</v>
      </c>
      <c r="L60">
        <v>0</v>
      </c>
      <c r="M60">
        <v>0</v>
      </c>
      <c r="N60">
        <v>6393.7993267824404</v>
      </c>
      <c r="O60">
        <v>144384.54999999999</v>
      </c>
      <c r="P60">
        <v>3996</v>
      </c>
      <c r="Q60">
        <v>117255.95</v>
      </c>
      <c r="R60">
        <v>3884</v>
      </c>
      <c r="S60">
        <v>194.18892508143301</v>
      </c>
      <c r="T60">
        <v>36341.134051863897</v>
      </c>
      <c r="U60">
        <v>22436.560000000001</v>
      </c>
      <c r="V60">
        <v>2380.7600000000002</v>
      </c>
      <c r="W60">
        <v>10277.84</v>
      </c>
      <c r="X60">
        <v>2574.17</v>
      </c>
      <c r="Y60">
        <v>0</v>
      </c>
    </row>
    <row r="61" spans="1:25">
      <c r="A61">
        <v>982897327</v>
      </c>
      <c r="B61">
        <v>652023</v>
      </c>
      <c r="C61">
        <v>65</v>
      </c>
      <c r="D61">
        <v>2023</v>
      </c>
      <c r="E61" t="s">
        <v>69</v>
      </c>
      <c r="F61">
        <v>17361</v>
      </c>
      <c r="G61">
        <v>15193</v>
      </c>
      <c r="H61">
        <v>2964</v>
      </c>
      <c r="I61">
        <v>487.37585334865798</v>
      </c>
      <c r="J61">
        <v>0</v>
      </c>
      <c r="K61">
        <v>0</v>
      </c>
      <c r="L61">
        <v>0</v>
      </c>
      <c r="M61">
        <v>0</v>
      </c>
      <c r="N61">
        <v>30077.375853348702</v>
      </c>
      <c r="O61">
        <v>140404.14000000001</v>
      </c>
      <c r="P61">
        <v>3996</v>
      </c>
      <c r="Q61">
        <v>118117.48</v>
      </c>
      <c r="R61">
        <v>4211</v>
      </c>
      <c r="S61">
        <v>188</v>
      </c>
      <c r="T61">
        <v>60084.783285348698</v>
      </c>
      <c r="U61">
        <v>22436.560000000001</v>
      </c>
      <c r="V61">
        <v>1358.13</v>
      </c>
      <c r="W61">
        <v>10277.84</v>
      </c>
      <c r="X61">
        <v>2574.17</v>
      </c>
      <c r="Y61">
        <v>0</v>
      </c>
    </row>
    <row r="62" spans="1:25">
      <c r="A62">
        <v>917424799</v>
      </c>
      <c r="B62">
        <v>712019</v>
      </c>
      <c r="C62">
        <v>71</v>
      </c>
      <c r="D62">
        <v>2019</v>
      </c>
      <c r="E62" t="s">
        <v>70</v>
      </c>
      <c r="F62">
        <v>18998.484042553198</v>
      </c>
      <c r="G62">
        <v>11773.0939716312</v>
      </c>
      <c r="H62">
        <v>7011.9769503546104</v>
      </c>
      <c r="I62">
        <v>-84.683979988490606</v>
      </c>
      <c r="J62">
        <v>0</v>
      </c>
      <c r="K62">
        <v>0</v>
      </c>
      <c r="L62">
        <v>0</v>
      </c>
      <c r="M62">
        <v>116.72872340425501</v>
      </c>
      <c r="N62">
        <v>23558.188360437001</v>
      </c>
      <c r="O62">
        <v>71113.09</v>
      </c>
      <c r="P62">
        <v>1602</v>
      </c>
      <c r="Q62">
        <v>676250.55</v>
      </c>
      <c r="R62">
        <v>19980</v>
      </c>
      <c r="S62">
        <v>2623.58122743682</v>
      </c>
      <c r="T62">
        <v>110243.369891874</v>
      </c>
      <c r="U62">
        <v>73442.720000000001</v>
      </c>
      <c r="V62">
        <v>14013.24</v>
      </c>
      <c r="W62">
        <v>38340.04</v>
      </c>
      <c r="X62">
        <v>1596.89</v>
      </c>
      <c r="Y62">
        <v>1</v>
      </c>
    </row>
    <row r="63" spans="1:25">
      <c r="A63">
        <v>917424799</v>
      </c>
      <c r="B63">
        <v>712020</v>
      </c>
      <c r="C63">
        <v>71</v>
      </c>
      <c r="D63">
        <v>2020</v>
      </c>
      <c r="E63" t="s">
        <v>70</v>
      </c>
      <c r="F63">
        <v>24638.135738831599</v>
      </c>
      <c r="G63">
        <v>13736.4776632302</v>
      </c>
      <c r="H63">
        <v>3499.8195876288701</v>
      </c>
      <c r="I63">
        <v>-84.683979988490606</v>
      </c>
      <c r="J63">
        <v>0</v>
      </c>
      <c r="K63">
        <v>0</v>
      </c>
      <c r="L63">
        <v>0</v>
      </c>
      <c r="M63">
        <v>679.85395189003395</v>
      </c>
      <c r="N63">
        <v>34110.255882554498</v>
      </c>
      <c r="O63">
        <v>74011.789999999994</v>
      </c>
      <c r="P63">
        <v>1567</v>
      </c>
      <c r="Q63">
        <v>665072.88</v>
      </c>
      <c r="R63">
        <v>20946</v>
      </c>
      <c r="S63">
        <v>1455.4010695187201</v>
      </c>
      <c r="T63">
        <v>119866.13536407299</v>
      </c>
      <c r="U63">
        <v>73442.720000000001</v>
      </c>
      <c r="V63">
        <v>14013.24</v>
      </c>
      <c r="W63">
        <v>38340.04</v>
      </c>
      <c r="X63">
        <v>1596.89</v>
      </c>
      <c r="Y63">
        <v>1</v>
      </c>
    </row>
    <row r="64" spans="1:25">
      <c r="A64">
        <v>917424799</v>
      </c>
      <c r="B64">
        <v>712021</v>
      </c>
      <c r="C64">
        <v>71</v>
      </c>
      <c r="D64">
        <v>2021</v>
      </c>
      <c r="E64" t="s">
        <v>70</v>
      </c>
      <c r="F64">
        <v>26497.352697095401</v>
      </c>
      <c r="G64">
        <v>13546.132780083</v>
      </c>
      <c r="H64">
        <v>4859.7427385892097</v>
      </c>
      <c r="I64">
        <v>-84.683979988490606</v>
      </c>
      <c r="J64">
        <v>0</v>
      </c>
      <c r="K64">
        <v>0</v>
      </c>
      <c r="L64">
        <v>0</v>
      </c>
      <c r="M64">
        <v>52.979253112033199</v>
      </c>
      <c r="N64">
        <v>35046.079505488698</v>
      </c>
      <c r="O64">
        <v>79622.34</v>
      </c>
      <c r="P64">
        <v>1713</v>
      </c>
      <c r="Q64">
        <v>660756.14</v>
      </c>
      <c r="R64">
        <v>21133</v>
      </c>
      <c r="S64">
        <v>16960.744186046501</v>
      </c>
      <c r="T64">
        <v>136748.46461953499</v>
      </c>
      <c r="U64">
        <v>73442.720000000001</v>
      </c>
      <c r="V64">
        <v>14013.24</v>
      </c>
      <c r="W64">
        <v>38864.39</v>
      </c>
      <c r="X64">
        <v>1596.89</v>
      </c>
      <c r="Y64">
        <v>1</v>
      </c>
    </row>
    <row r="65" spans="1:25">
      <c r="A65">
        <v>917424799</v>
      </c>
      <c r="B65">
        <v>712022</v>
      </c>
      <c r="C65">
        <v>71</v>
      </c>
      <c r="D65">
        <v>2022</v>
      </c>
      <c r="E65" t="s">
        <v>70</v>
      </c>
      <c r="F65">
        <v>25157.1451229183</v>
      </c>
      <c r="G65">
        <v>14273.505154639201</v>
      </c>
      <c r="H65">
        <v>5063.7034099920702</v>
      </c>
      <c r="I65">
        <v>-84.683979988490606</v>
      </c>
      <c r="J65">
        <v>0</v>
      </c>
      <c r="K65">
        <v>0</v>
      </c>
      <c r="L65">
        <v>0</v>
      </c>
      <c r="M65">
        <v>547.39888977002397</v>
      </c>
      <c r="N65">
        <v>33734.863997806897</v>
      </c>
      <c r="O65">
        <v>90726.28</v>
      </c>
      <c r="P65">
        <v>1966</v>
      </c>
      <c r="Q65">
        <v>716991.93</v>
      </c>
      <c r="R65">
        <v>21864</v>
      </c>
      <c r="S65">
        <v>144.58631921824099</v>
      </c>
      <c r="T65">
        <v>125234.692673025</v>
      </c>
      <c r="U65">
        <v>73442.66</v>
      </c>
      <c r="V65">
        <v>14013.24</v>
      </c>
      <c r="W65">
        <v>40477.410000000003</v>
      </c>
      <c r="X65">
        <v>1633.66</v>
      </c>
      <c r="Y65">
        <v>1</v>
      </c>
    </row>
    <row r="66" spans="1:25">
      <c r="A66">
        <v>917424799</v>
      </c>
      <c r="B66">
        <v>712023</v>
      </c>
      <c r="C66">
        <v>71</v>
      </c>
      <c r="D66">
        <v>2023</v>
      </c>
      <c r="E66" t="s">
        <v>70</v>
      </c>
      <c r="F66">
        <v>29436</v>
      </c>
      <c r="G66">
        <v>16290</v>
      </c>
      <c r="H66">
        <v>9586</v>
      </c>
      <c r="I66">
        <v>-84.683979988490606</v>
      </c>
      <c r="J66">
        <v>0</v>
      </c>
      <c r="K66">
        <v>0</v>
      </c>
      <c r="L66">
        <v>25</v>
      </c>
      <c r="M66">
        <v>89</v>
      </c>
      <c r="N66">
        <v>35941.316020011502</v>
      </c>
      <c r="O66">
        <v>91809</v>
      </c>
      <c r="P66">
        <v>2168</v>
      </c>
      <c r="Q66">
        <v>712579.24</v>
      </c>
      <c r="R66">
        <v>24453</v>
      </c>
      <c r="S66">
        <v>1761</v>
      </c>
      <c r="T66">
        <v>131570.17288401199</v>
      </c>
      <c r="U66">
        <v>73442.66</v>
      </c>
      <c r="V66">
        <v>14013.24</v>
      </c>
      <c r="W66">
        <v>40477.410000000003</v>
      </c>
      <c r="X66">
        <v>1633.66</v>
      </c>
      <c r="Y66">
        <v>1</v>
      </c>
    </row>
    <row r="67" spans="1:25">
      <c r="A67">
        <v>917743193</v>
      </c>
      <c r="B67">
        <v>822019</v>
      </c>
      <c r="C67">
        <v>82</v>
      </c>
      <c r="D67">
        <v>2019</v>
      </c>
      <c r="E67" t="s">
        <v>125</v>
      </c>
      <c r="F67">
        <v>0</v>
      </c>
      <c r="G67">
        <v>0</v>
      </c>
      <c r="H67">
        <v>0</v>
      </c>
      <c r="I67">
        <v>0</v>
      </c>
      <c r="J67">
        <v>0</v>
      </c>
      <c r="K67">
        <v>0</v>
      </c>
      <c r="L67">
        <v>0</v>
      </c>
      <c r="M67">
        <v>0</v>
      </c>
      <c r="N67">
        <v>0</v>
      </c>
      <c r="O67">
        <v>0</v>
      </c>
      <c r="P67">
        <v>0</v>
      </c>
      <c r="Q67">
        <v>0</v>
      </c>
      <c r="R67">
        <v>0</v>
      </c>
      <c r="S67">
        <v>0</v>
      </c>
      <c r="T67">
        <v>0</v>
      </c>
      <c r="U67">
        <v>0</v>
      </c>
      <c r="V67">
        <v>0</v>
      </c>
      <c r="W67">
        <v>0</v>
      </c>
      <c r="X67">
        <v>0</v>
      </c>
      <c r="Y67">
        <v>0</v>
      </c>
    </row>
    <row r="68" spans="1:25">
      <c r="A68">
        <v>917743193</v>
      </c>
      <c r="B68">
        <v>822020</v>
      </c>
      <c r="C68">
        <v>82</v>
      </c>
      <c r="D68">
        <v>2020</v>
      </c>
      <c r="E68" t="s">
        <v>125</v>
      </c>
      <c r="F68">
        <v>0</v>
      </c>
      <c r="G68">
        <v>0</v>
      </c>
      <c r="H68">
        <v>0</v>
      </c>
      <c r="I68">
        <v>0</v>
      </c>
      <c r="J68">
        <v>0</v>
      </c>
      <c r="K68">
        <v>0</v>
      </c>
      <c r="L68">
        <v>0</v>
      </c>
      <c r="M68">
        <v>0</v>
      </c>
      <c r="N68">
        <v>0</v>
      </c>
      <c r="O68">
        <v>0</v>
      </c>
      <c r="P68">
        <v>0</v>
      </c>
      <c r="Q68">
        <v>0</v>
      </c>
      <c r="R68">
        <v>0</v>
      </c>
      <c r="S68">
        <v>0</v>
      </c>
      <c r="T68">
        <v>0</v>
      </c>
      <c r="U68">
        <v>0</v>
      </c>
      <c r="V68">
        <v>0</v>
      </c>
      <c r="W68">
        <v>0</v>
      </c>
      <c r="X68">
        <v>0</v>
      </c>
      <c r="Y68">
        <v>0</v>
      </c>
    </row>
    <row r="69" spans="1:25">
      <c r="A69">
        <v>917743193</v>
      </c>
      <c r="B69">
        <v>822021</v>
      </c>
      <c r="C69">
        <v>82</v>
      </c>
      <c r="D69">
        <v>2021</v>
      </c>
      <c r="E69" t="s">
        <v>125</v>
      </c>
      <c r="F69">
        <v>0</v>
      </c>
      <c r="G69">
        <v>0</v>
      </c>
      <c r="H69">
        <v>0</v>
      </c>
      <c r="I69">
        <v>0</v>
      </c>
      <c r="J69">
        <v>0</v>
      </c>
      <c r="K69">
        <v>0</v>
      </c>
      <c r="L69">
        <v>0</v>
      </c>
      <c r="M69">
        <v>0</v>
      </c>
      <c r="N69">
        <v>0</v>
      </c>
      <c r="O69">
        <v>0</v>
      </c>
      <c r="P69">
        <v>0</v>
      </c>
      <c r="Q69">
        <v>0</v>
      </c>
      <c r="R69">
        <v>0</v>
      </c>
      <c r="S69">
        <v>0</v>
      </c>
      <c r="T69">
        <v>0</v>
      </c>
      <c r="U69">
        <v>0</v>
      </c>
      <c r="V69">
        <v>0</v>
      </c>
      <c r="W69">
        <v>0</v>
      </c>
      <c r="X69">
        <v>0</v>
      </c>
      <c r="Y69">
        <v>0</v>
      </c>
    </row>
    <row r="70" spans="1:25">
      <c r="A70">
        <v>917743193</v>
      </c>
      <c r="B70">
        <v>822022</v>
      </c>
      <c r="C70">
        <v>82</v>
      </c>
      <c r="D70">
        <v>2022</v>
      </c>
      <c r="E70" t="s">
        <v>125</v>
      </c>
      <c r="F70">
        <v>0</v>
      </c>
      <c r="G70">
        <v>0</v>
      </c>
      <c r="H70">
        <v>0</v>
      </c>
      <c r="I70">
        <v>0</v>
      </c>
      <c r="J70">
        <v>0</v>
      </c>
      <c r="K70">
        <v>0</v>
      </c>
      <c r="L70">
        <v>0</v>
      </c>
      <c r="M70">
        <v>0</v>
      </c>
      <c r="N70">
        <v>0</v>
      </c>
      <c r="O70">
        <v>0</v>
      </c>
      <c r="P70">
        <v>0</v>
      </c>
      <c r="Q70">
        <v>0</v>
      </c>
      <c r="R70">
        <v>0</v>
      </c>
      <c r="S70">
        <v>0</v>
      </c>
      <c r="T70">
        <v>0</v>
      </c>
      <c r="U70">
        <v>0</v>
      </c>
      <c r="V70">
        <v>0</v>
      </c>
      <c r="W70">
        <v>0</v>
      </c>
      <c r="X70">
        <v>0</v>
      </c>
      <c r="Y70">
        <v>0</v>
      </c>
    </row>
    <row r="71" spans="1:25">
      <c r="A71">
        <v>917743193</v>
      </c>
      <c r="B71">
        <v>822023</v>
      </c>
      <c r="C71">
        <v>82</v>
      </c>
      <c r="D71">
        <v>2023</v>
      </c>
      <c r="E71" t="s">
        <v>125</v>
      </c>
      <c r="F71">
        <v>0</v>
      </c>
      <c r="G71">
        <v>0</v>
      </c>
      <c r="H71">
        <v>0</v>
      </c>
      <c r="I71">
        <v>0</v>
      </c>
      <c r="J71">
        <v>0</v>
      </c>
      <c r="K71">
        <v>0</v>
      </c>
      <c r="L71">
        <v>0</v>
      </c>
      <c r="M71">
        <v>0</v>
      </c>
      <c r="N71">
        <v>0</v>
      </c>
      <c r="O71">
        <v>0</v>
      </c>
      <c r="P71">
        <v>0</v>
      </c>
      <c r="Q71">
        <v>0</v>
      </c>
      <c r="R71">
        <v>0</v>
      </c>
      <c r="S71">
        <v>0</v>
      </c>
      <c r="T71">
        <v>0</v>
      </c>
      <c r="U71">
        <v>0</v>
      </c>
      <c r="V71">
        <v>0</v>
      </c>
      <c r="W71">
        <v>0</v>
      </c>
      <c r="X71">
        <v>0</v>
      </c>
      <c r="Y71">
        <v>0</v>
      </c>
    </row>
    <row r="72" spans="1:25">
      <c r="A72">
        <v>923488960</v>
      </c>
      <c r="B72">
        <v>842019</v>
      </c>
      <c r="C72">
        <v>84</v>
      </c>
      <c r="D72">
        <v>2019</v>
      </c>
      <c r="E72" t="s">
        <v>237</v>
      </c>
      <c r="F72">
        <v>0</v>
      </c>
      <c r="G72">
        <v>0</v>
      </c>
      <c r="H72">
        <v>0</v>
      </c>
      <c r="I72">
        <v>0</v>
      </c>
      <c r="J72">
        <v>0</v>
      </c>
      <c r="K72">
        <v>0</v>
      </c>
      <c r="L72">
        <v>0</v>
      </c>
      <c r="M72">
        <v>0</v>
      </c>
      <c r="N72">
        <v>0</v>
      </c>
      <c r="O72">
        <v>0</v>
      </c>
      <c r="P72">
        <v>0</v>
      </c>
      <c r="Q72">
        <v>0</v>
      </c>
      <c r="R72">
        <v>0</v>
      </c>
      <c r="S72">
        <v>0</v>
      </c>
      <c r="T72">
        <v>0</v>
      </c>
      <c r="U72">
        <v>0</v>
      </c>
      <c r="V72">
        <v>0</v>
      </c>
      <c r="W72">
        <v>0</v>
      </c>
      <c r="X72">
        <v>0</v>
      </c>
      <c r="Y72">
        <v>0</v>
      </c>
    </row>
    <row r="73" spans="1:25">
      <c r="A73">
        <v>923488960</v>
      </c>
      <c r="B73">
        <v>842020</v>
      </c>
      <c r="C73">
        <v>84</v>
      </c>
      <c r="D73">
        <v>2020</v>
      </c>
      <c r="E73" t="s">
        <v>237</v>
      </c>
      <c r="F73">
        <v>0</v>
      </c>
      <c r="G73">
        <v>0</v>
      </c>
      <c r="H73">
        <v>0</v>
      </c>
      <c r="I73">
        <v>0</v>
      </c>
      <c r="J73">
        <v>0</v>
      </c>
      <c r="K73">
        <v>0</v>
      </c>
      <c r="L73">
        <v>0</v>
      </c>
      <c r="M73">
        <v>0</v>
      </c>
      <c r="N73">
        <v>0</v>
      </c>
      <c r="O73">
        <v>0</v>
      </c>
      <c r="P73">
        <v>0</v>
      </c>
      <c r="Q73">
        <v>0</v>
      </c>
      <c r="R73">
        <v>0</v>
      </c>
      <c r="S73">
        <v>0</v>
      </c>
      <c r="T73">
        <v>0</v>
      </c>
      <c r="U73">
        <v>0</v>
      </c>
      <c r="V73">
        <v>0</v>
      </c>
      <c r="W73">
        <v>0</v>
      </c>
      <c r="X73">
        <v>0</v>
      </c>
      <c r="Y73">
        <v>0</v>
      </c>
    </row>
    <row r="74" spans="1:25">
      <c r="A74">
        <v>923488960</v>
      </c>
      <c r="B74">
        <v>842021</v>
      </c>
      <c r="C74">
        <v>84</v>
      </c>
      <c r="D74">
        <v>2021</v>
      </c>
      <c r="E74" t="s">
        <v>237</v>
      </c>
      <c r="F74">
        <v>0</v>
      </c>
      <c r="G74">
        <v>0</v>
      </c>
      <c r="H74">
        <v>0</v>
      </c>
      <c r="I74">
        <v>0</v>
      </c>
      <c r="J74">
        <v>0</v>
      </c>
      <c r="K74">
        <v>0</v>
      </c>
      <c r="L74">
        <v>0</v>
      </c>
      <c r="M74">
        <v>0</v>
      </c>
      <c r="N74">
        <v>0</v>
      </c>
      <c r="O74">
        <v>0</v>
      </c>
      <c r="P74">
        <v>0</v>
      </c>
      <c r="Q74">
        <v>0</v>
      </c>
      <c r="R74">
        <v>0</v>
      </c>
      <c r="S74">
        <v>0</v>
      </c>
      <c r="T74">
        <v>0</v>
      </c>
      <c r="U74">
        <v>0</v>
      </c>
      <c r="V74">
        <v>0</v>
      </c>
      <c r="W74">
        <v>0</v>
      </c>
      <c r="X74">
        <v>0</v>
      </c>
      <c r="Y74">
        <v>0</v>
      </c>
    </row>
    <row r="75" spans="1:25">
      <c r="A75">
        <v>923488960</v>
      </c>
      <c r="B75">
        <v>842022</v>
      </c>
      <c r="C75">
        <v>84</v>
      </c>
      <c r="D75">
        <v>2022</v>
      </c>
      <c r="E75" t="s">
        <v>237</v>
      </c>
      <c r="F75">
        <v>0</v>
      </c>
      <c r="G75">
        <v>0</v>
      </c>
      <c r="H75">
        <v>0</v>
      </c>
      <c r="I75">
        <v>0</v>
      </c>
      <c r="J75">
        <v>0</v>
      </c>
      <c r="K75">
        <v>0</v>
      </c>
      <c r="L75">
        <v>0</v>
      </c>
      <c r="M75">
        <v>0</v>
      </c>
      <c r="N75">
        <v>0</v>
      </c>
      <c r="O75">
        <v>0</v>
      </c>
      <c r="P75">
        <v>0</v>
      </c>
      <c r="Q75">
        <v>0</v>
      </c>
      <c r="R75">
        <v>0</v>
      </c>
      <c r="S75">
        <v>0</v>
      </c>
      <c r="T75">
        <v>0</v>
      </c>
      <c r="U75">
        <v>0</v>
      </c>
      <c r="V75">
        <v>0</v>
      </c>
      <c r="W75">
        <v>0</v>
      </c>
      <c r="X75">
        <v>0</v>
      </c>
      <c r="Y75">
        <v>0</v>
      </c>
    </row>
    <row r="76" spans="1:25">
      <c r="A76">
        <v>923488960</v>
      </c>
      <c r="B76">
        <v>842023</v>
      </c>
      <c r="C76">
        <v>84</v>
      </c>
      <c r="D76">
        <v>2023</v>
      </c>
      <c r="E76" t="s">
        <v>237</v>
      </c>
      <c r="F76">
        <v>0</v>
      </c>
      <c r="G76">
        <v>0</v>
      </c>
      <c r="H76">
        <v>0</v>
      </c>
      <c r="I76">
        <v>0</v>
      </c>
      <c r="J76">
        <v>0</v>
      </c>
      <c r="K76">
        <v>0</v>
      </c>
      <c r="L76">
        <v>0</v>
      </c>
      <c r="M76">
        <v>0</v>
      </c>
      <c r="N76">
        <v>0</v>
      </c>
      <c r="O76">
        <v>0</v>
      </c>
      <c r="P76">
        <v>0</v>
      </c>
      <c r="Q76">
        <v>0</v>
      </c>
      <c r="R76">
        <v>0</v>
      </c>
      <c r="S76">
        <v>0</v>
      </c>
      <c r="T76">
        <v>0</v>
      </c>
      <c r="U76">
        <v>0</v>
      </c>
      <c r="V76">
        <v>0</v>
      </c>
      <c r="W76">
        <v>0</v>
      </c>
      <c r="X76">
        <v>0</v>
      </c>
      <c r="Y76">
        <v>0</v>
      </c>
    </row>
    <row r="77" spans="1:25">
      <c r="A77">
        <v>979379455</v>
      </c>
      <c r="B77">
        <v>862019</v>
      </c>
      <c r="C77">
        <v>86</v>
      </c>
      <c r="D77">
        <v>2019</v>
      </c>
      <c r="E77" t="s">
        <v>71</v>
      </c>
      <c r="F77">
        <v>5173.79432624113</v>
      </c>
      <c r="G77">
        <v>5936.6578014184397</v>
      </c>
      <c r="H77">
        <v>2760.2216312056698</v>
      </c>
      <c r="I77">
        <v>710.94395074791203</v>
      </c>
      <c r="J77">
        <v>0</v>
      </c>
      <c r="K77">
        <v>0</v>
      </c>
      <c r="L77">
        <v>0</v>
      </c>
      <c r="M77">
        <v>361.97695035460998</v>
      </c>
      <c r="N77">
        <v>8699.1974968472005</v>
      </c>
      <c r="O77">
        <v>19659.650000000001</v>
      </c>
      <c r="P77">
        <v>768</v>
      </c>
      <c r="Q77">
        <v>115591.47</v>
      </c>
      <c r="R77">
        <v>4584</v>
      </c>
      <c r="S77">
        <v>0</v>
      </c>
      <c r="T77">
        <v>25358.1911288472</v>
      </c>
      <c r="U77">
        <v>15855.42</v>
      </c>
      <c r="V77">
        <v>0</v>
      </c>
      <c r="W77">
        <v>19593.37</v>
      </c>
      <c r="X77">
        <v>1368.41</v>
      </c>
      <c r="Y77">
        <v>0</v>
      </c>
    </row>
    <row r="78" spans="1:25">
      <c r="A78">
        <v>979379455</v>
      </c>
      <c r="B78">
        <v>862020</v>
      </c>
      <c r="C78">
        <v>86</v>
      </c>
      <c r="D78">
        <v>2020</v>
      </c>
      <c r="E78" t="s">
        <v>71</v>
      </c>
      <c r="F78">
        <v>10624.003436426099</v>
      </c>
      <c r="G78">
        <v>13744.475945017201</v>
      </c>
      <c r="H78">
        <v>10876.5206185567</v>
      </c>
      <c r="I78">
        <v>710.94395074791203</v>
      </c>
      <c r="J78">
        <v>0</v>
      </c>
      <c r="K78">
        <v>0</v>
      </c>
      <c r="L78">
        <v>0</v>
      </c>
      <c r="M78">
        <v>474.18384879725102</v>
      </c>
      <c r="N78">
        <v>13728.718864837299</v>
      </c>
      <c r="O78">
        <v>21142.33</v>
      </c>
      <c r="P78">
        <v>768</v>
      </c>
      <c r="Q78">
        <v>135997.51</v>
      </c>
      <c r="R78">
        <v>5670</v>
      </c>
      <c r="S78">
        <v>0</v>
      </c>
      <c r="T78">
        <v>33303.609488837297</v>
      </c>
      <c r="U78">
        <v>15855.42</v>
      </c>
      <c r="V78">
        <v>0</v>
      </c>
      <c r="W78">
        <v>19593.37</v>
      </c>
      <c r="X78">
        <v>1368.41</v>
      </c>
      <c r="Y78">
        <v>0</v>
      </c>
    </row>
    <row r="79" spans="1:25">
      <c r="A79">
        <v>979379455</v>
      </c>
      <c r="B79">
        <v>862021</v>
      </c>
      <c r="C79">
        <v>86</v>
      </c>
      <c r="D79">
        <v>2021</v>
      </c>
      <c r="E79" t="s">
        <v>71</v>
      </c>
      <c r="F79">
        <v>7462.3485477178401</v>
      </c>
      <c r="G79">
        <v>8407.1452282157697</v>
      </c>
      <c r="H79">
        <v>4219.5767634854801</v>
      </c>
      <c r="I79">
        <v>710.94395074791203</v>
      </c>
      <c r="J79">
        <v>0</v>
      </c>
      <c r="K79">
        <v>0</v>
      </c>
      <c r="L79">
        <v>0</v>
      </c>
      <c r="M79">
        <v>426.04149377593399</v>
      </c>
      <c r="N79">
        <v>11934.819469420099</v>
      </c>
      <c r="O79">
        <v>23018.91</v>
      </c>
      <c r="P79">
        <v>753</v>
      </c>
      <c r="Q79">
        <v>141830.26</v>
      </c>
      <c r="R79">
        <v>6572</v>
      </c>
      <c r="S79">
        <v>1051.5348837209301</v>
      </c>
      <c r="T79">
        <v>34092.744965140999</v>
      </c>
      <c r="U79">
        <v>15855.42</v>
      </c>
      <c r="V79">
        <v>0</v>
      </c>
      <c r="W79">
        <v>19593.38</v>
      </c>
      <c r="X79">
        <v>1368.41</v>
      </c>
      <c r="Y79">
        <v>0</v>
      </c>
    </row>
    <row r="80" spans="1:25">
      <c r="A80">
        <v>979379455</v>
      </c>
      <c r="B80">
        <v>862022</v>
      </c>
      <c r="C80">
        <v>86</v>
      </c>
      <c r="D80">
        <v>2022</v>
      </c>
      <c r="E80" t="s">
        <v>71</v>
      </c>
      <c r="F80">
        <v>6113.1482950039699</v>
      </c>
      <c r="G80">
        <v>8161.4115781126102</v>
      </c>
      <c r="H80">
        <v>4272.6645519429003</v>
      </c>
      <c r="I80">
        <v>710.94395074791203</v>
      </c>
      <c r="J80">
        <v>0</v>
      </c>
      <c r="K80">
        <v>0</v>
      </c>
      <c r="L80">
        <v>0</v>
      </c>
      <c r="M80">
        <v>571.65741475019797</v>
      </c>
      <c r="N80">
        <v>10141.181857171399</v>
      </c>
      <c r="O80">
        <v>52458.39</v>
      </c>
      <c r="P80">
        <v>864</v>
      </c>
      <c r="Q80">
        <v>179586.08</v>
      </c>
      <c r="R80">
        <v>7275</v>
      </c>
      <c r="S80">
        <v>707.10097719869702</v>
      </c>
      <c r="T80">
        <v>38386.200526370099</v>
      </c>
      <c r="U80">
        <v>15855.42</v>
      </c>
      <c r="V80">
        <v>0</v>
      </c>
      <c r="W80">
        <v>21915.66</v>
      </c>
      <c r="X80">
        <v>1368.41</v>
      </c>
      <c r="Y80">
        <v>0</v>
      </c>
    </row>
    <row r="81" spans="1:25">
      <c r="A81">
        <v>979379455</v>
      </c>
      <c r="B81">
        <v>862023</v>
      </c>
      <c r="C81">
        <v>86</v>
      </c>
      <c r="D81">
        <v>2023</v>
      </c>
      <c r="E81" t="s">
        <v>71</v>
      </c>
      <c r="F81">
        <v>10294</v>
      </c>
      <c r="G81">
        <v>13838</v>
      </c>
      <c r="H81">
        <v>7378</v>
      </c>
      <c r="I81">
        <v>710.94395074791203</v>
      </c>
      <c r="J81">
        <v>0</v>
      </c>
      <c r="K81">
        <v>0</v>
      </c>
      <c r="L81">
        <v>0</v>
      </c>
      <c r="M81">
        <v>543</v>
      </c>
      <c r="N81">
        <v>16921.9439507479</v>
      </c>
      <c r="O81">
        <v>55619.69</v>
      </c>
      <c r="P81">
        <v>1615</v>
      </c>
      <c r="Q81">
        <v>199180.08</v>
      </c>
      <c r="R81">
        <v>9556</v>
      </c>
      <c r="S81">
        <v>0</v>
      </c>
      <c r="T81">
        <v>49394.204722747898</v>
      </c>
      <c r="U81">
        <v>15855.42</v>
      </c>
      <c r="V81">
        <v>0</v>
      </c>
      <c r="W81">
        <v>21743.99</v>
      </c>
      <c r="X81">
        <v>1368.41</v>
      </c>
      <c r="Y81">
        <v>0</v>
      </c>
    </row>
    <row r="82" spans="1:25">
      <c r="A82">
        <v>824914982</v>
      </c>
      <c r="B82">
        <v>882019</v>
      </c>
      <c r="C82">
        <v>88</v>
      </c>
      <c r="D82">
        <v>2019</v>
      </c>
      <c r="E82" t="s">
        <v>126</v>
      </c>
      <c r="F82">
        <v>202.801418439716</v>
      </c>
      <c r="G82">
        <v>649.67198581560297</v>
      </c>
      <c r="H82">
        <v>560.06205673758905</v>
      </c>
      <c r="I82">
        <v>0.92880027349332095</v>
      </c>
      <c r="J82">
        <v>0</v>
      </c>
      <c r="K82">
        <v>0</v>
      </c>
      <c r="L82">
        <v>0</v>
      </c>
      <c r="M82">
        <v>0</v>
      </c>
      <c r="N82">
        <v>293.34014779122401</v>
      </c>
      <c r="O82">
        <v>775.68</v>
      </c>
      <c r="P82">
        <v>77</v>
      </c>
      <c r="Q82">
        <v>19168.79</v>
      </c>
      <c r="R82">
        <v>1283</v>
      </c>
      <c r="S82">
        <v>0</v>
      </c>
      <c r="T82">
        <v>3320.6978397912198</v>
      </c>
      <c r="U82">
        <v>0</v>
      </c>
      <c r="V82">
        <v>0</v>
      </c>
      <c r="W82">
        <v>3134.36</v>
      </c>
      <c r="X82">
        <v>0</v>
      </c>
      <c r="Y82">
        <v>0</v>
      </c>
    </row>
    <row r="83" spans="1:25">
      <c r="A83">
        <v>824914982</v>
      </c>
      <c r="B83">
        <v>882020</v>
      </c>
      <c r="C83">
        <v>88</v>
      </c>
      <c r="D83">
        <v>2020</v>
      </c>
      <c r="E83" t="s">
        <v>126</v>
      </c>
      <c r="F83">
        <v>771.26288659793795</v>
      </c>
      <c r="G83">
        <v>1213.4536082474201</v>
      </c>
      <c r="H83">
        <v>1044.3470790378001</v>
      </c>
      <c r="I83">
        <v>0.92880027349332095</v>
      </c>
      <c r="J83">
        <v>0</v>
      </c>
      <c r="K83">
        <v>0</v>
      </c>
      <c r="L83">
        <v>0</v>
      </c>
      <c r="M83">
        <v>0</v>
      </c>
      <c r="N83">
        <v>941.29821608105306</v>
      </c>
      <c r="O83">
        <v>775.68</v>
      </c>
      <c r="P83">
        <v>31</v>
      </c>
      <c r="Q83">
        <v>86791.32</v>
      </c>
      <c r="R83">
        <v>907</v>
      </c>
      <c r="S83">
        <v>0</v>
      </c>
      <c r="T83">
        <v>9199.8994160810507</v>
      </c>
      <c r="U83">
        <v>0</v>
      </c>
      <c r="V83">
        <v>0</v>
      </c>
      <c r="W83">
        <v>4886.16</v>
      </c>
      <c r="X83">
        <v>0</v>
      </c>
      <c r="Y83">
        <v>0</v>
      </c>
    </row>
    <row r="84" spans="1:25">
      <c r="A84">
        <v>824914982</v>
      </c>
      <c r="B84">
        <v>882021</v>
      </c>
      <c r="C84">
        <v>88</v>
      </c>
      <c r="D84">
        <v>2021</v>
      </c>
      <c r="E84" t="s">
        <v>126</v>
      </c>
      <c r="F84">
        <v>215.22821576763499</v>
      </c>
      <c r="G84">
        <v>289.17842323651502</v>
      </c>
      <c r="H84">
        <v>149.004149377593</v>
      </c>
      <c r="I84">
        <v>0.92880027349332095</v>
      </c>
      <c r="J84">
        <v>0</v>
      </c>
      <c r="K84">
        <v>0</v>
      </c>
      <c r="L84">
        <v>0</v>
      </c>
      <c r="M84">
        <v>0</v>
      </c>
      <c r="N84">
        <v>356.331289900049</v>
      </c>
      <c r="O84">
        <v>744.37</v>
      </c>
      <c r="P84">
        <v>31</v>
      </c>
      <c r="Q84">
        <v>96813.55</v>
      </c>
      <c r="R84">
        <v>2206</v>
      </c>
      <c r="S84">
        <v>0</v>
      </c>
      <c r="T84">
        <v>10749.1734019</v>
      </c>
      <c r="U84">
        <v>0</v>
      </c>
      <c r="V84">
        <v>0</v>
      </c>
      <c r="W84">
        <v>4886.16</v>
      </c>
      <c r="X84">
        <v>0</v>
      </c>
      <c r="Y84">
        <v>0</v>
      </c>
    </row>
    <row r="85" spans="1:25">
      <c r="A85">
        <v>824914982</v>
      </c>
      <c r="B85">
        <v>882022</v>
      </c>
      <c r="C85">
        <v>88</v>
      </c>
      <c r="D85">
        <v>2022</v>
      </c>
      <c r="E85" t="s">
        <v>126</v>
      </c>
      <c r="F85">
        <v>933.42585249801698</v>
      </c>
      <c r="G85">
        <v>141.332275971451</v>
      </c>
      <c r="H85">
        <v>9.4924662965900097</v>
      </c>
      <c r="I85">
        <v>0.92880027349332095</v>
      </c>
      <c r="J85">
        <v>0</v>
      </c>
      <c r="K85">
        <v>0</v>
      </c>
      <c r="L85">
        <v>0</v>
      </c>
      <c r="M85">
        <v>0</v>
      </c>
      <c r="N85">
        <v>1066.1944624463699</v>
      </c>
      <c r="O85">
        <v>713.06</v>
      </c>
      <c r="P85">
        <v>31</v>
      </c>
      <c r="Q85">
        <v>95522.77</v>
      </c>
      <c r="R85">
        <v>2215</v>
      </c>
      <c r="S85">
        <v>0</v>
      </c>
      <c r="T85">
        <v>11357.5098504464</v>
      </c>
      <c r="U85">
        <v>0</v>
      </c>
      <c r="V85">
        <v>0</v>
      </c>
      <c r="W85">
        <v>4886.16</v>
      </c>
      <c r="X85">
        <v>0</v>
      </c>
      <c r="Y85">
        <v>0</v>
      </c>
    </row>
    <row r="86" spans="1:25">
      <c r="A86">
        <v>824914982</v>
      </c>
      <c r="B86">
        <v>882023</v>
      </c>
      <c r="C86">
        <v>88</v>
      </c>
      <c r="D86">
        <v>2023</v>
      </c>
      <c r="E86" t="s">
        <v>126</v>
      </c>
      <c r="F86">
        <v>174</v>
      </c>
      <c r="G86">
        <v>214</v>
      </c>
      <c r="H86">
        <v>0</v>
      </c>
      <c r="I86">
        <v>0.92880027349332095</v>
      </c>
      <c r="J86">
        <v>0</v>
      </c>
      <c r="K86">
        <v>0</v>
      </c>
      <c r="L86">
        <v>0</v>
      </c>
      <c r="M86">
        <v>0</v>
      </c>
      <c r="N86">
        <v>388.92880027349298</v>
      </c>
      <c r="O86">
        <v>655.49</v>
      </c>
      <c r="P86">
        <v>57</v>
      </c>
      <c r="Q86">
        <v>93364.4</v>
      </c>
      <c r="R86">
        <v>2243</v>
      </c>
      <c r="S86">
        <v>0</v>
      </c>
      <c r="T86">
        <v>10548.9916042735</v>
      </c>
      <c r="U86">
        <v>0</v>
      </c>
      <c r="V86">
        <v>0</v>
      </c>
      <c r="W86">
        <v>4606.78</v>
      </c>
      <c r="X86">
        <v>0</v>
      </c>
      <c r="Y86">
        <v>0</v>
      </c>
    </row>
    <row r="87" spans="1:25">
      <c r="A87">
        <v>977285712</v>
      </c>
      <c r="B87">
        <v>912019</v>
      </c>
      <c r="C87">
        <v>91</v>
      </c>
      <c r="D87">
        <v>2019</v>
      </c>
      <c r="E87" t="s">
        <v>127</v>
      </c>
      <c r="F87">
        <v>0</v>
      </c>
      <c r="G87">
        <v>0</v>
      </c>
      <c r="H87">
        <v>0</v>
      </c>
      <c r="I87">
        <v>27.4031062747408</v>
      </c>
      <c r="J87">
        <v>0</v>
      </c>
      <c r="K87">
        <v>0</v>
      </c>
      <c r="L87">
        <v>0</v>
      </c>
      <c r="M87">
        <v>0</v>
      </c>
      <c r="N87">
        <v>27.4031062747408</v>
      </c>
      <c r="O87">
        <v>0</v>
      </c>
      <c r="P87">
        <v>0</v>
      </c>
      <c r="Q87">
        <v>0</v>
      </c>
      <c r="R87">
        <v>0</v>
      </c>
      <c r="S87">
        <v>0</v>
      </c>
      <c r="T87">
        <v>27.4031062747408</v>
      </c>
      <c r="U87">
        <v>0</v>
      </c>
      <c r="V87">
        <v>0</v>
      </c>
      <c r="W87">
        <v>0</v>
      </c>
      <c r="X87">
        <v>0</v>
      </c>
      <c r="Y87">
        <v>0</v>
      </c>
    </row>
    <row r="88" spans="1:25">
      <c r="A88">
        <v>977285712</v>
      </c>
      <c r="B88">
        <v>912020</v>
      </c>
      <c r="C88">
        <v>91</v>
      </c>
      <c r="D88">
        <v>2020</v>
      </c>
      <c r="E88" t="s">
        <v>127</v>
      </c>
      <c r="F88">
        <v>332.5</v>
      </c>
      <c r="G88">
        <v>720.98797250859104</v>
      </c>
      <c r="H88">
        <v>531.314432989691</v>
      </c>
      <c r="I88">
        <v>27.4031062747408</v>
      </c>
      <c r="J88">
        <v>0</v>
      </c>
      <c r="K88">
        <v>0</v>
      </c>
      <c r="L88">
        <v>0</v>
      </c>
      <c r="M88">
        <v>0</v>
      </c>
      <c r="N88">
        <v>549.57664579364098</v>
      </c>
      <c r="O88">
        <v>0</v>
      </c>
      <c r="P88">
        <v>0</v>
      </c>
      <c r="Q88">
        <v>7822.45</v>
      </c>
      <c r="R88">
        <v>289</v>
      </c>
      <c r="S88">
        <v>0</v>
      </c>
      <c r="T88">
        <v>1492.5334657936401</v>
      </c>
      <c r="U88">
        <v>0</v>
      </c>
      <c r="V88">
        <v>0</v>
      </c>
      <c r="W88">
        <v>3992.97</v>
      </c>
      <c r="X88">
        <v>0</v>
      </c>
      <c r="Y88">
        <v>0</v>
      </c>
    </row>
    <row r="89" spans="1:25">
      <c r="A89">
        <v>977285712</v>
      </c>
      <c r="B89">
        <v>912021</v>
      </c>
      <c r="C89">
        <v>91</v>
      </c>
      <c r="D89">
        <v>2021</v>
      </c>
      <c r="E89" t="s">
        <v>127</v>
      </c>
      <c r="F89">
        <v>1192.0331950207501</v>
      </c>
      <c r="G89">
        <v>842.14937759336101</v>
      </c>
      <c r="H89">
        <v>72.846473029045598</v>
      </c>
      <c r="I89">
        <v>27.4031062747408</v>
      </c>
      <c r="J89">
        <v>0</v>
      </c>
      <c r="K89">
        <v>0</v>
      </c>
      <c r="L89">
        <v>0</v>
      </c>
      <c r="M89">
        <v>0</v>
      </c>
      <c r="N89">
        <v>1988.7392058598</v>
      </c>
      <c r="O89">
        <v>0</v>
      </c>
      <c r="P89">
        <v>0</v>
      </c>
      <c r="Q89">
        <v>8650.65</v>
      </c>
      <c r="R89">
        <v>164</v>
      </c>
      <c r="S89">
        <v>0</v>
      </c>
      <c r="T89">
        <v>2875.9335458597998</v>
      </c>
      <c r="U89">
        <v>0</v>
      </c>
      <c r="V89">
        <v>0</v>
      </c>
      <c r="W89">
        <v>3992.97</v>
      </c>
      <c r="X89">
        <v>0</v>
      </c>
      <c r="Y89">
        <v>0</v>
      </c>
    </row>
    <row r="90" spans="1:25">
      <c r="A90">
        <v>977285712</v>
      </c>
      <c r="B90">
        <v>912022</v>
      </c>
      <c r="C90">
        <v>91</v>
      </c>
      <c r="D90">
        <v>2022</v>
      </c>
      <c r="E90" t="s">
        <v>127</v>
      </c>
      <c r="F90">
        <v>1273.0452022204599</v>
      </c>
      <c r="G90">
        <v>949.24662965900097</v>
      </c>
      <c r="H90">
        <v>532.63283108643896</v>
      </c>
      <c r="I90">
        <v>27.4031062747408</v>
      </c>
      <c r="J90">
        <v>0</v>
      </c>
      <c r="K90">
        <v>0</v>
      </c>
      <c r="L90">
        <v>0</v>
      </c>
      <c r="M90">
        <v>0</v>
      </c>
      <c r="N90">
        <v>1717.0621070677601</v>
      </c>
      <c r="O90">
        <v>0</v>
      </c>
      <c r="P90">
        <v>0</v>
      </c>
      <c r="Q90">
        <v>9167.77</v>
      </c>
      <c r="R90">
        <v>168</v>
      </c>
      <c r="S90">
        <v>0</v>
      </c>
      <c r="T90">
        <v>2651.4876790677599</v>
      </c>
      <c r="U90">
        <v>0</v>
      </c>
      <c r="V90">
        <v>0</v>
      </c>
      <c r="W90">
        <v>3992.97</v>
      </c>
      <c r="X90">
        <v>0</v>
      </c>
      <c r="Y90">
        <v>0</v>
      </c>
    </row>
    <row r="91" spans="1:25">
      <c r="A91">
        <v>977285712</v>
      </c>
      <c r="B91">
        <v>912023</v>
      </c>
      <c r="C91">
        <v>91</v>
      </c>
      <c r="D91">
        <v>2023</v>
      </c>
      <c r="E91" t="s">
        <v>127</v>
      </c>
      <c r="F91">
        <v>1142</v>
      </c>
      <c r="G91">
        <v>945</v>
      </c>
      <c r="H91">
        <v>385</v>
      </c>
      <c r="I91">
        <v>27.4031062747408</v>
      </c>
      <c r="J91">
        <v>0</v>
      </c>
      <c r="K91">
        <v>0</v>
      </c>
      <c r="L91">
        <v>0</v>
      </c>
      <c r="M91">
        <v>0</v>
      </c>
      <c r="N91">
        <v>1729.4031062747399</v>
      </c>
      <c r="O91">
        <v>0</v>
      </c>
      <c r="P91">
        <v>0</v>
      </c>
      <c r="Q91">
        <v>9746.5</v>
      </c>
      <c r="R91">
        <v>180</v>
      </c>
      <c r="S91">
        <v>0</v>
      </c>
      <c r="T91">
        <v>2724.2105062747401</v>
      </c>
      <c r="U91">
        <v>0</v>
      </c>
      <c r="V91">
        <v>0</v>
      </c>
      <c r="W91">
        <v>3992.97</v>
      </c>
      <c r="X91">
        <v>0</v>
      </c>
      <c r="Y91">
        <v>0</v>
      </c>
    </row>
    <row r="92" spans="1:25">
      <c r="A92">
        <v>979399901</v>
      </c>
      <c r="B92">
        <v>932019</v>
      </c>
      <c r="C92">
        <v>93</v>
      </c>
      <c r="D92">
        <v>2019</v>
      </c>
      <c r="E92" t="s">
        <v>72</v>
      </c>
      <c r="F92">
        <v>2338.11170212766</v>
      </c>
      <c r="G92">
        <v>946.79964539007096</v>
      </c>
      <c r="H92">
        <v>593.07624113475197</v>
      </c>
      <c r="I92">
        <v>-3.5066355934175202</v>
      </c>
      <c r="J92">
        <v>0.13276249490636799</v>
      </c>
      <c r="K92">
        <v>0</v>
      </c>
      <c r="L92">
        <v>0</v>
      </c>
      <c r="M92">
        <v>0</v>
      </c>
      <c r="N92">
        <v>2688.4612332844699</v>
      </c>
      <c r="O92">
        <v>0</v>
      </c>
      <c r="P92">
        <v>0</v>
      </c>
      <c r="Q92">
        <v>20608.04</v>
      </c>
      <c r="R92">
        <v>624</v>
      </c>
      <c r="S92">
        <v>284.231046931408</v>
      </c>
      <c r="T92">
        <v>5319.5244242158797</v>
      </c>
      <c r="U92">
        <v>3187.78</v>
      </c>
      <c r="V92">
        <v>0</v>
      </c>
      <c r="W92">
        <v>5336.25</v>
      </c>
      <c r="X92">
        <v>0</v>
      </c>
      <c r="Y92">
        <v>0</v>
      </c>
    </row>
    <row r="93" spans="1:25">
      <c r="A93">
        <v>979399901</v>
      </c>
      <c r="B93">
        <v>932020</v>
      </c>
      <c r="C93">
        <v>93</v>
      </c>
      <c r="D93">
        <v>2020</v>
      </c>
      <c r="E93" t="s">
        <v>72</v>
      </c>
      <c r="F93">
        <v>1990.4295532645999</v>
      </c>
      <c r="G93">
        <v>191.95876288659801</v>
      </c>
      <c r="H93">
        <v>49.132302405498301</v>
      </c>
      <c r="I93">
        <v>-3.5066355934175202</v>
      </c>
      <c r="J93">
        <v>0.13276249490636799</v>
      </c>
      <c r="K93">
        <v>0</v>
      </c>
      <c r="L93">
        <v>0</v>
      </c>
      <c r="M93">
        <v>0</v>
      </c>
      <c r="N93">
        <v>2129.8821406471902</v>
      </c>
      <c r="O93">
        <v>0</v>
      </c>
      <c r="P93">
        <v>0</v>
      </c>
      <c r="Q93">
        <v>19623.29</v>
      </c>
      <c r="R93">
        <v>639</v>
      </c>
      <c r="S93">
        <v>0</v>
      </c>
      <c r="T93">
        <v>4409.3891846471897</v>
      </c>
      <c r="U93">
        <v>3187.78</v>
      </c>
      <c r="V93">
        <v>0</v>
      </c>
      <c r="W93">
        <v>5336.25</v>
      </c>
      <c r="X93">
        <v>0</v>
      </c>
      <c r="Y93">
        <v>0</v>
      </c>
    </row>
    <row r="94" spans="1:25">
      <c r="A94">
        <v>979399901</v>
      </c>
      <c r="B94">
        <v>932021</v>
      </c>
      <c r="C94">
        <v>93</v>
      </c>
      <c r="D94">
        <v>2021</v>
      </c>
      <c r="E94" t="s">
        <v>72</v>
      </c>
      <c r="F94">
        <v>2333.2946058091302</v>
      </c>
      <c r="G94">
        <v>449.21991701244798</v>
      </c>
      <c r="H94">
        <v>0</v>
      </c>
      <c r="I94">
        <v>-3.5066355934175202</v>
      </c>
      <c r="J94">
        <v>0.13276249490636799</v>
      </c>
      <c r="K94">
        <v>0</v>
      </c>
      <c r="L94">
        <v>0</v>
      </c>
      <c r="M94">
        <v>0</v>
      </c>
      <c r="N94">
        <v>2779.1406497230701</v>
      </c>
      <c r="O94">
        <v>0</v>
      </c>
      <c r="P94">
        <v>0</v>
      </c>
      <c r="Q94">
        <v>19783.88</v>
      </c>
      <c r="R94">
        <v>650</v>
      </c>
      <c r="S94">
        <v>188.65116279069801</v>
      </c>
      <c r="T94">
        <v>5271.7241805137601</v>
      </c>
      <c r="U94">
        <v>3187.78</v>
      </c>
      <c r="V94">
        <v>0</v>
      </c>
      <c r="W94">
        <v>5336.25</v>
      </c>
      <c r="X94">
        <v>0</v>
      </c>
      <c r="Y94">
        <v>0</v>
      </c>
    </row>
    <row r="95" spans="1:25">
      <c r="A95">
        <v>979399901</v>
      </c>
      <c r="B95">
        <v>932022</v>
      </c>
      <c r="C95">
        <v>93</v>
      </c>
      <c r="D95">
        <v>2022</v>
      </c>
      <c r="E95" t="s">
        <v>72</v>
      </c>
      <c r="F95">
        <v>1780.36478984933</v>
      </c>
      <c r="G95">
        <v>191.95876288659801</v>
      </c>
      <c r="H95">
        <v>12.6566217287867</v>
      </c>
      <c r="I95">
        <v>-3.5066355934175202</v>
      </c>
      <c r="J95">
        <v>0.13276249490636799</v>
      </c>
      <c r="K95">
        <v>0</v>
      </c>
      <c r="L95">
        <v>0</v>
      </c>
      <c r="M95">
        <v>0</v>
      </c>
      <c r="N95">
        <v>1956.2930579086301</v>
      </c>
      <c r="O95">
        <v>0</v>
      </c>
      <c r="P95">
        <v>0</v>
      </c>
      <c r="Q95">
        <v>19630.36</v>
      </c>
      <c r="R95">
        <v>693</v>
      </c>
      <c r="S95">
        <v>0</v>
      </c>
      <c r="T95">
        <v>4290.3911539086303</v>
      </c>
      <c r="U95">
        <v>3187.78</v>
      </c>
      <c r="V95">
        <v>0</v>
      </c>
      <c r="W95">
        <v>5336.25</v>
      </c>
      <c r="X95">
        <v>0</v>
      </c>
      <c r="Y95">
        <v>0</v>
      </c>
    </row>
    <row r="96" spans="1:25">
      <c r="A96">
        <v>979399901</v>
      </c>
      <c r="B96">
        <v>932023</v>
      </c>
      <c r="C96">
        <v>93</v>
      </c>
      <c r="D96">
        <v>2023</v>
      </c>
      <c r="E96" t="s">
        <v>72</v>
      </c>
      <c r="F96">
        <v>1851</v>
      </c>
      <c r="G96">
        <v>538</v>
      </c>
      <c r="H96">
        <v>156</v>
      </c>
      <c r="I96">
        <v>-3.5066355934175202</v>
      </c>
      <c r="J96">
        <v>0.13276249490636799</v>
      </c>
      <c r="K96">
        <v>0</v>
      </c>
      <c r="L96">
        <v>0</v>
      </c>
      <c r="M96">
        <v>0</v>
      </c>
      <c r="N96">
        <v>2229.6261269014899</v>
      </c>
      <c r="O96">
        <v>0</v>
      </c>
      <c r="P96">
        <v>0</v>
      </c>
      <c r="Q96">
        <v>31322.12</v>
      </c>
      <c r="R96">
        <v>714</v>
      </c>
      <c r="S96">
        <v>0</v>
      </c>
      <c r="T96">
        <v>5562.1553589014902</v>
      </c>
      <c r="U96">
        <v>3187.78</v>
      </c>
      <c r="V96">
        <v>0</v>
      </c>
      <c r="W96">
        <v>5336.25</v>
      </c>
      <c r="X96">
        <v>0</v>
      </c>
      <c r="Y96">
        <v>0</v>
      </c>
    </row>
    <row r="97" spans="1:25">
      <c r="A97">
        <v>824701482</v>
      </c>
      <c r="B97">
        <v>952019</v>
      </c>
      <c r="C97">
        <v>95</v>
      </c>
      <c r="D97">
        <v>2019</v>
      </c>
      <c r="E97" t="s">
        <v>128</v>
      </c>
      <c r="F97">
        <v>0</v>
      </c>
      <c r="G97">
        <v>0</v>
      </c>
      <c r="H97">
        <v>0</v>
      </c>
      <c r="I97">
        <v>0</v>
      </c>
      <c r="J97">
        <v>0</v>
      </c>
      <c r="K97">
        <v>0</v>
      </c>
      <c r="L97">
        <v>0</v>
      </c>
      <c r="M97">
        <v>0</v>
      </c>
      <c r="N97">
        <v>0</v>
      </c>
      <c r="O97">
        <v>0</v>
      </c>
      <c r="P97">
        <v>0</v>
      </c>
      <c r="Q97">
        <v>0</v>
      </c>
      <c r="R97">
        <v>0</v>
      </c>
      <c r="S97">
        <v>0</v>
      </c>
      <c r="T97">
        <v>0</v>
      </c>
      <c r="U97">
        <v>0</v>
      </c>
      <c r="V97">
        <v>0</v>
      </c>
      <c r="W97">
        <v>0</v>
      </c>
      <c r="X97">
        <v>0</v>
      </c>
      <c r="Y97">
        <v>0</v>
      </c>
    </row>
    <row r="98" spans="1:25">
      <c r="A98">
        <v>824701482</v>
      </c>
      <c r="B98">
        <v>952020</v>
      </c>
      <c r="C98">
        <v>95</v>
      </c>
      <c r="D98">
        <v>2020</v>
      </c>
      <c r="E98" t="s">
        <v>128</v>
      </c>
      <c r="F98">
        <v>0</v>
      </c>
      <c r="G98">
        <v>0</v>
      </c>
      <c r="H98">
        <v>0</v>
      </c>
      <c r="I98">
        <v>0</v>
      </c>
      <c r="J98">
        <v>0</v>
      </c>
      <c r="K98">
        <v>0</v>
      </c>
      <c r="L98">
        <v>0</v>
      </c>
      <c r="M98">
        <v>0</v>
      </c>
      <c r="N98">
        <v>0</v>
      </c>
      <c r="O98">
        <v>0</v>
      </c>
      <c r="P98">
        <v>0</v>
      </c>
      <c r="Q98">
        <v>0</v>
      </c>
      <c r="R98">
        <v>0</v>
      </c>
      <c r="S98">
        <v>0</v>
      </c>
      <c r="T98">
        <v>0</v>
      </c>
      <c r="U98">
        <v>0</v>
      </c>
      <c r="V98">
        <v>0</v>
      </c>
      <c r="W98">
        <v>0</v>
      </c>
      <c r="X98">
        <v>0</v>
      </c>
      <c r="Y98">
        <v>0</v>
      </c>
    </row>
    <row r="99" spans="1:25">
      <c r="A99">
        <v>824701482</v>
      </c>
      <c r="B99">
        <v>952021</v>
      </c>
      <c r="C99">
        <v>95</v>
      </c>
      <c r="D99">
        <v>2021</v>
      </c>
      <c r="E99" t="s">
        <v>128</v>
      </c>
      <c r="F99">
        <v>0</v>
      </c>
      <c r="G99">
        <v>0</v>
      </c>
      <c r="H99">
        <v>0</v>
      </c>
      <c r="I99">
        <v>0</v>
      </c>
      <c r="J99">
        <v>0</v>
      </c>
      <c r="K99">
        <v>0</v>
      </c>
      <c r="L99">
        <v>0</v>
      </c>
      <c r="M99">
        <v>0</v>
      </c>
      <c r="N99">
        <v>0</v>
      </c>
      <c r="O99">
        <v>0</v>
      </c>
      <c r="P99">
        <v>0</v>
      </c>
      <c r="Q99">
        <v>0</v>
      </c>
      <c r="R99">
        <v>0</v>
      </c>
      <c r="S99">
        <v>0</v>
      </c>
      <c r="T99">
        <v>0</v>
      </c>
      <c r="U99">
        <v>0</v>
      </c>
      <c r="V99">
        <v>0</v>
      </c>
      <c r="W99">
        <v>0</v>
      </c>
      <c r="X99">
        <v>0</v>
      </c>
      <c r="Y99">
        <v>0</v>
      </c>
    </row>
    <row r="100" spans="1:25">
      <c r="A100">
        <v>824701482</v>
      </c>
      <c r="B100">
        <v>952022</v>
      </c>
      <c r="C100">
        <v>95</v>
      </c>
      <c r="D100">
        <v>2022</v>
      </c>
      <c r="E100" t="s">
        <v>128</v>
      </c>
      <c r="F100">
        <v>0</v>
      </c>
      <c r="G100">
        <v>0</v>
      </c>
      <c r="H100">
        <v>0</v>
      </c>
      <c r="I100">
        <v>0</v>
      </c>
      <c r="J100">
        <v>0</v>
      </c>
      <c r="K100">
        <v>0</v>
      </c>
      <c r="L100">
        <v>0</v>
      </c>
      <c r="M100">
        <v>0</v>
      </c>
      <c r="N100">
        <v>0</v>
      </c>
      <c r="O100">
        <v>0</v>
      </c>
      <c r="P100">
        <v>0</v>
      </c>
      <c r="Q100">
        <v>0</v>
      </c>
      <c r="R100">
        <v>0</v>
      </c>
      <c r="S100">
        <v>0</v>
      </c>
      <c r="T100">
        <v>0</v>
      </c>
      <c r="U100">
        <v>0</v>
      </c>
      <c r="V100">
        <v>0</v>
      </c>
      <c r="W100">
        <v>0</v>
      </c>
      <c r="X100">
        <v>0</v>
      </c>
      <c r="Y100">
        <v>0</v>
      </c>
    </row>
    <row r="101" spans="1:25">
      <c r="A101">
        <v>824701482</v>
      </c>
      <c r="B101">
        <v>952023</v>
      </c>
      <c r="C101">
        <v>95</v>
      </c>
      <c r="D101">
        <v>2023</v>
      </c>
      <c r="E101" t="s">
        <v>128</v>
      </c>
      <c r="F101">
        <v>0</v>
      </c>
      <c r="G101">
        <v>0</v>
      </c>
      <c r="H101">
        <v>0</v>
      </c>
      <c r="I101">
        <v>0</v>
      </c>
      <c r="J101">
        <v>0</v>
      </c>
      <c r="K101">
        <v>0</v>
      </c>
      <c r="L101">
        <v>0</v>
      </c>
      <c r="M101">
        <v>0</v>
      </c>
      <c r="N101">
        <v>0</v>
      </c>
      <c r="O101">
        <v>0</v>
      </c>
      <c r="P101">
        <v>0</v>
      </c>
      <c r="Q101">
        <v>0</v>
      </c>
      <c r="R101">
        <v>0</v>
      </c>
      <c r="S101">
        <v>0</v>
      </c>
      <c r="T101">
        <v>0</v>
      </c>
      <c r="U101">
        <v>0</v>
      </c>
      <c r="V101">
        <v>0</v>
      </c>
      <c r="W101">
        <v>0</v>
      </c>
      <c r="X101">
        <v>0</v>
      </c>
      <c r="Y101">
        <v>0</v>
      </c>
    </row>
    <row r="102" spans="1:25">
      <c r="A102">
        <v>923789324</v>
      </c>
      <c r="B102">
        <v>962019</v>
      </c>
      <c r="C102">
        <v>96</v>
      </c>
      <c r="D102">
        <v>2019</v>
      </c>
      <c r="E102" t="s">
        <v>255</v>
      </c>
      <c r="F102">
        <v>0</v>
      </c>
      <c r="G102">
        <v>0</v>
      </c>
      <c r="H102">
        <v>0</v>
      </c>
      <c r="I102">
        <v>0</v>
      </c>
      <c r="J102">
        <v>0</v>
      </c>
      <c r="K102">
        <v>0</v>
      </c>
      <c r="L102">
        <v>0</v>
      </c>
      <c r="M102">
        <v>0</v>
      </c>
      <c r="N102">
        <v>0</v>
      </c>
      <c r="O102">
        <v>0</v>
      </c>
      <c r="P102">
        <v>0</v>
      </c>
      <c r="Q102">
        <v>0</v>
      </c>
      <c r="R102">
        <v>0</v>
      </c>
      <c r="S102">
        <v>0</v>
      </c>
      <c r="T102">
        <v>0</v>
      </c>
      <c r="U102">
        <v>0</v>
      </c>
      <c r="V102">
        <v>0</v>
      </c>
      <c r="W102">
        <v>0</v>
      </c>
      <c r="X102">
        <v>0</v>
      </c>
      <c r="Y102">
        <v>0</v>
      </c>
    </row>
    <row r="103" spans="1:25">
      <c r="A103">
        <v>923789324</v>
      </c>
      <c r="B103">
        <v>962020</v>
      </c>
      <c r="C103">
        <v>96</v>
      </c>
      <c r="D103">
        <v>2020</v>
      </c>
      <c r="E103" t="s">
        <v>255</v>
      </c>
      <c r="F103">
        <v>0</v>
      </c>
      <c r="G103">
        <v>0</v>
      </c>
      <c r="H103">
        <v>0</v>
      </c>
      <c r="I103">
        <v>0</v>
      </c>
      <c r="J103">
        <v>0</v>
      </c>
      <c r="K103">
        <v>0</v>
      </c>
      <c r="L103">
        <v>0</v>
      </c>
      <c r="M103">
        <v>0</v>
      </c>
      <c r="N103">
        <v>0</v>
      </c>
      <c r="O103">
        <v>0</v>
      </c>
      <c r="P103">
        <v>0</v>
      </c>
      <c r="Q103">
        <v>0</v>
      </c>
      <c r="R103">
        <v>0</v>
      </c>
      <c r="S103">
        <v>0</v>
      </c>
      <c r="T103">
        <v>0</v>
      </c>
      <c r="U103">
        <v>0</v>
      </c>
      <c r="V103">
        <v>0</v>
      </c>
      <c r="W103">
        <v>65.8</v>
      </c>
      <c r="X103">
        <v>0</v>
      </c>
      <c r="Y103">
        <v>0</v>
      </c>
    </row>
    <row r="104" spans="1:25">
      <c r="A104">
        <v>923789324</v>
      </c>
      <c r="B104">
        <v>962021</v>
      </c>
      <c r="C104">
        <v>96</v>
      </c>
      <c r="D104">
        <v>2021</v>
      </c>
      <c r="E104" t="s">
        <v>255</v>
      </c>
      <c r="F104">
        <v>0</v>
      </c>
      <c r="G104">
        <v>0</v>
      </c>
      <c r="H104">
        <v>0</v>
      </c>
      <c r="I104">
        <v>0</v>
      </c>
      <c r="J104">
        <v>0</v>
      </c>
      <c r="K104">
        <v>0</v>
      </c>
      <c r="L104">
        <v>0</v>
      </c>
      <c r="M104">
        <v>0</v>
      </c>
      <c r="N104">
        <v>0</v>
      </c>
      <c r="O104">
        <v>0</v>
      </c>
      <c r="P104">
        <v>0</v>
      </c>
      <c r="Q104">
        <v>0</v>
      </c>
      <c r="R104">
        <v>0</v>
      </c>
      <c r="S104">
        <v>0</v>
      </c>
      <c r="T104">
        <v>0</v>
      </c>
      <c r="U104">
        <v>0</v>
      </c>
      <c r="V104">
        <v>0</v>
      </c>
      <c r="W104">
        <v>65.8</v>
      </c>
      <c r="X104">
        <v>0</v>
      </c>
      <c r="Y104">
        <v>0</v>
      </c>
    </row>
    <row r="105" spans="1:25">
      <c r="A105">
        <v>923789324</v>
      </c>
      <c r="B105">
        <v>962022</v>
      </c>
      <c r="C105">
        <v>96</v>
      </c>
      <c r="D105">
        <v>2022</v>
      </c>
      <c r="E105" t="s">
        <v>255</v>
      </c>
      <c r="F105">
        <v>0</v>
      </c>
      <c r="G105">
        <v>0</v>
      </c>
      <c r="H105">
        <v>0</v>
      </c>
      <c r="I105">
        <v>0</v>
      </c>
      <c r="J105">
        <v>0</v>
      </c>
      <c r="K105">
        <v>0</v>
      </c>
      <c r="L105">
        <v>0</v>
      </c>
      <c r="M105">
        <v>0</v>
      </c>
      <c r="N105">
        <v>0</v>
      </c>
      <c r="O105">
        <v>0</v>
      </c>
      <c r="P105">
        <v>0</v>
      </c>
      <c r="Q105">
        <v>0</v>
      </c>
      <c r="R105">
        <v>0</v>
      </c>
      <c r="S105">
        <v>0</v>
      </c>
      <c r="T105">
        <v>0</v>
      </c>
      <c r="U105">
        <v>0</v>
      </c>
      <c r="V105">
        <v>0</v>
      </c>
      <c r="W105">
        <v>65.8</v>
      </c>
      <c r="X105">
        <v>0</v>
      </c>
      <c r="Y105">
        <v>0</v>
      </c>
    </row>
    <row r="106" spans="1:25">
      <c r="A106">
        <v>923789324</v>
      </c>
      <c r="B106">
        <v>962023</v>
      </c>
      <c r="C106">
        <v>96</v>
      </c>
      <c r="D106">
        <v>2023</v>
      </c>
      <c r="E106" t="s">
        <v>255</v>
      </c>
      <c r="F106">
        <v>0</v>
      </c>
      <c r="G106">
        <v>0</v>
      </c>
      <c r="H106">
        <v>0</v>
      </c>
      <c r="I106">
        <v>0</v>
      </c>
      <c r="J106">
        <v>0</v>
      </c>
      <c r="K106">
        <v>0</v>
      </c>
      <c r="L106">
        <v>0</v>
      </c>
      <c r="M106">
        <v>0</v>
      </c>
      <c r="N106">
        <v>0</v>
      </c>
      <c r="O106">
        <v>0</v>
      </c>
      <c r="P106">
        <v>0</v>
      </c>
      <c r="Q106">
        <v>0</v>
      </c>
      <c r="R106">
        <v>0</v>
      </c>
      <c r="S106">
        <v>0</v>
      </c>
      <c r="T106">
        <v>0</v>
      </c>
      <c r="U106">
        <v>0</v>
      </c>
      <c r="V106">
        <v>0</v>
      </c>
      <c r="W106">
        <v>65.8</v>
      </c>
      <c r="X106">
        <v>0</v>
      </c>
      <c r="Y106">
        <v>0</v>
      </c>
    </row>
    <row r="107" spans="1:25">
      <c r="A107">
        <v>913680294</v>
      </c>
      <c r="B107">
        <v>982019</v>
      </c>
      <c r="C107">
        <v>98</v>
      </c>
      <c r="D107">
        <v>2019</v>
      </c>
      <c r="E107" t="s">
        <v>189</v>
      </c>
      <c r="F107">
        <v>78.998226950354606</v>
      </c>
      <c r="G107">
        <v>37.730496453900699</v>
      </c>
      <c r="H107">
        <v>0</v>
      </c>
      <c r="I107">
        <v>0</v>
      </c>
      <c r="J107">
        <v>0</v>
      </c>
      <c r="K107">
        <v>0</v>
      </c>
      <c r="L107">
        <v>0</v>
      </c>
      <c r="M107">
        <v>0</v>
      </c>
      <c r="N107">
        <v>116.72872340425501</v>
      </c>
      <c r="O107">
        <v>0</v>
      </c>
      <c r="P107">
        <v>0</v>
      </c>
      <c r="Q107">
        <v>8918.2999999999993</v>
      </c>
      <c r="R107">
        <v>676</v>
      </c>
      <c r="S107">
        <v>0</v>
      </c>
      <c r="T107">
        <v>1538.2986034042599</v>
      </c>
      <c r="U107">
        <v>0</v>
      </c>
      <c r="V107">
        <v>0</v>
      </c>
      <c r="W107">
        <v>346.15</v>
      </c>
      <c r="X107">
        <v>0</v>
      </c>
      <c r="Y107">
        <v>0</v>
      </c>
    </row>
    <row r="108" spans="1:25">
      <c r="A108">
        <v>913680294</v>
      </c>
      <c r="B108">
        <v>982020</v>
      </c>
      <c r="C108">
        <v>98</v>
      </c>
      <c r="D108">
        <v>2020</v>
      </c>
      <c r="E108" t="s">
        <v>189</v>
      </c>
      <c r="F108">
        <v>315.36082474226799</v>
      </c>
      <c r="G108">
        <v>85.695876288659804</v>
      </c>
      <c r="H108">
        <v>12.5687285223368</v>
      </c>
      <c r="I108">
        <v>0</v>
      </c>
      <c r="J108">
        <v>0</v>
      </c>
      <c r="K108">
        <v>0</v>
      </c>
      <c r="L108">
        <v>0</v>
      </c>
      <c r="M108">
        <v>0</v>
      </c>
      <c r="N108">
        <v>388.48797250859099</v>
      </c>
      <c r="O108">
        <v>0</v>
      </c>
      <c r="P108">
        <v>0</v>
      </c>
      <c r="Q108">
        <v>8270.89</v>
      </c>
      <c r="R108">
        <v>672</v>
      </c>
      <c r="S108">
        <v>0</v>
      </c>
      <c r="T108">
        <v>1751.93437650859</v>
      </c>
      <c r="U108">
        <v>0</v>
      </c>
      <c r="V108">
        <v>0</v>
      </c>
      <c r="W108">
        <v>346.15</v>
      </c>
      <c r="X108">
        <v>0</v>
      </c>
      <c r="Y108">
        <v>0</v>
      </c>
    </row>
    <row r="109" spans="1:25">
      <c r="A109">
        <v>913680294</v>
      </c>
      <c r="B109">
        <v>982021</v>
      </c>
      <c r="C109">
        <v>98</v>
      </c>
      <c r="D109">
        <v>2021</v>
      </c>
      <c r="E109" t="s">
        <v>189</v>
      </c>
      <c r="F109">
        <v>208.60580912863099</v>
      </c>
      <c r="G109">
        <v>41.941908713692897</v>
      </c>
      <c r="H109">
        <v>0</v>
      </c>
      <c r="I109">
        <v>0</v>
      </c>
      <c r="J109">
        <v>0</v>
      </c>
      <c r="K109">
        <v>0</v>
      </c>
      <c r="L109">
        <v>0</v>
      </c>
      <c r="M109">
        <v>0</v>
      </c>
      <c r="N109">
        <v>250.547717842324</v>
      </c>
      <c r="O109">
        <v>0</v>
      </c>
      <c r="P109">
        <v>0</v>
      </c>
      <c r="Q109">
        <v>7592.17</v>
      </c>
      <c r="R109">
        <v>675</v>
      </c>
      <c r="S109">
        <v>0</v>
      </c>
      <c r="T109">
        <v>1560.25312984232</v>
      </c>
      <c r="U109">
        <v>0</v>
      </c>
      <c r="V109">
        <v>0</v>
      </c>
      <c r="W109">
        <v>346.15</v>
      </c>
      <c r="X109">
        <v>0</v>
      </c>
      <c r="Y109">
        <v>0</v>
      </c>
    </row>
    <row r="110" spans="1:25">
      <c r="A110">
        <v>913680294</v>
      </c>
      <c r="B110">
        <v>982022</v>
      </c>
      <c r="C110">
        <v>98</v>
      </c>
      <c r="D110">
        <v>2022</v>
      </c>
      <c r="E110" t="s">
        <v>189</v>
      </c>
      <c r="F110">
        <v>321.68913560666101</v>
      </c>
      <c r="G110">
        <v>110.745440126883</v>
      </c>
      <c r="H110">
        <v>0</v>
      </c>
      <c r="I110">
        <v>0</v>
      </c>
      <c r="J110">
        <v>0</v>
      </c>
      <c r="K110">
        <v>0</v>
      </c>
      <c r="L110">
        <v>0</v>
      </c>
      <c r="M110">
        <v>0</v>
      </c>
      <c r="N110">
        <v>432.43457573354499</v>
      </c>
      <c r="O110">
        <v>0</v>
      </c>
      <c r="P110">
        <v>0</v>
      </c>
      <c r="Q110">
        <v>7105.35</v>
      </c>
      <c r="R110">
        <v>687</v>
      </c>
      <c r="S110">
        <v>0</v>
      </c>
      <c r="T110">
        <v>1713.4418357335401</v>
      </c>
      <c r="U110">
        <v>0</v>
      </c>
      <c r="V110">
        <v>0</v>
      </c>
      <c r="W110">
        <v>346.15</v>
      </c>
      <c r="X110">
        <v>0</v>
      </c>
      <c r="Y110">
        <v>0</v>
      </c>
    </row>
    <row r="111" spans="1:25">
      <c r="A111">
        <v>913680294</v>
      </c>
      <c r="B111">
        <v>982023</v>
      </c>
      <c r="C111">
        <v>98</v>
      </c>
      <c r="D111">
        <v>2023</v>
      </c>
      <c r="E111" t="s">
        <v>189</v>
      </c>
      <c r="F111">
        <v>146</v>
      </c>
      <c r="G111">
        <v>40</v>
      </c>
      <c r="H111">
        <v>0</v>
      </c>
      <c r="I111">
        <v>0</v>
      </c>
      <c r="J111">
        <v>0</v>
      </c>
      <c r="K111">
        <v>0</v>
      </c>
      <c r="L111">
        <v>0</v>
      </c>
      <c r="M111">
        <v>0</v>
      </c>
      <c r="N111">
        <v>186</v>
      </c>
      <c r="O111">
        <v>0</v>
      </c>
      <c r="P111">
        <v>0</v>
      </c>
      <c r="Q111">
        <v>6380.17</v>
      </c>
      <c r="R111">
        <v>680</v>
      </c>
      <c r="S111">
        <v>0</v>
      </c>
      <c r="T111">
        <v>1399.382212</v>
      </c>
      <c r="U111">
        <v>0</v>
      </c>
      <c r="V111">
        <v>0</v>
      </c>
      <c r="W111">
        <v>346.15</v>
      </c>
      <c r="X111">
        <v>0</v>
      </c>
      <c r="Y111">
        <v>0</v>
      </c>
    </row>
    <row r="112" spans="1:25">
      <c r="A112">
        <v>924934867</v>
      </c>
      <c r="B112">
        <v>1032019</v>
      </c>
      <c r="C112">
        <v>103</v>
      </c>
      <c r="D112">
        <v>2019</v>
      </c>
      <c r="E112" t="s">
        <v>230</v>
      </c>
      <c r="F112">
        <v>1974.95567375887</v>
      </c>
      <c r="G112">
        <v>251.14361702127701</v>
      </c>
      <c r="H112">
        <v>212.23404255319201</v>
      </c>
      <c r="I112">
        <v>171.470448188136</v>
      </c>
      <c r="J112">
        <v>0</v>
      </c>
      <c r="K112">
        <v>0</v>
      </c>
      <c r="L112">
        <v>0</v>
      </c>
      <c r="M112">
        <v>0</v>
      </c>
      <c r="N112">
        <v>2185.3356964150898</v>
      </c>
      <c r="O112">
        <v>0</v>
      </c>
      <c r="P112">
        <v>0</v>
      </c>
      <c r="Q112">
        <v>51160.54</v>
      </c>
      <c r="R112">
        <v>2600</v>
      </c>
      <c r="S112">
        <v>0</v>
      </c>
      <c r="T112">
        <v>9062.3568404150901</v>
      </c>
      <c r="U112">
        <v>14210.98</v>
      </c>
      <c r="V112">
        <v>0</v>
      </c>
      <c r="W112">
        <v>2791.85</v>
      </c>
      <c r="X112">
        <v>99.76</v>
      </c>
      <c r="Y112">
        <v>0</v>
      </c>
    </row>
    <row r="113" spans="1:25">
      <c r="A113">
        <v>924934867</v>
      </c>
      <c r="B113">
        <v>1032020</v>
      </c>
      <c r="C113">
        <v>103</v>
      </c>
      <c r="D113">
        <v>2020</v>
      </c>
      <c r="E113" t="s">
        <v>230</v>
      </c>
      <c r="F113">
        <v>2420.05154639175</v>
      </c>
      <c r="G113">
        <v>859.24398625429501</v>
      </c>
      <c r="H113">
        <v>173.67697594501701</v>
      </c>
      <c r="I113">
        <v>171.470448188136</v>
      </c>
      <c r="J113">
        <v>0</v>
      </c>
      <c r="K113">
        <v>0</v>
      </c>
      <c r="L113">
        <v>0</v>
      </c>
      <c r="M113">
        <v>0</v>
      </c>
      <c r="N113">
        <v>3277.0890048891702</v>
      </c>
      <c r="O113">
        <v>0</v>
      </c>
      <c r="P113">
        <v>0</v>
      </c>
      <c r="Q113">
        <v>51631.199999999997</v>
      </c>
      <c r="R113">
        <v>3021</v>
      </c>
      <c r="S113">
        <v>18.481283422459899</v>
      </c>
      <c r="T113">
        <v>10632.938608311601</v>
      </c>
      <c r="U113">
        <v>14250.46</v>
      </c>
      <c r="V113">
        <v>0</v>
      </c>
      <c r="W113">
        <v>2791.85</v>
      </c>
      <c r="X113">
        <v>99.76</v>
      </c>
      <c r="Y113">
        <v>0</v>
      </c>
    </row>
    <row r="114" spans="1:25">
      <c r="A114">
        <v>924934867</v>
      </c>
      <c r="B114">
        <v>1032021</v>
      </c>
      <c r="C114">
        <v>103</v>
      </c>
      <c r="D114">
        <v>2021</v>
      </c>
      <c r="E114" t="s">
        <v>230</v>
      </c>
      <c r="F114">
        <v>2379.6514522821599</v>
      </c>
      <c r="G114">
        <v>2434.8381742738602</v>
      </c>
      <c r="H114">
        <v>1562.8879668049799</v>
      </c>
      <c r="I114">
        <v>171.470448188136</v>
      </c>
      <c r="J114">
        <v>0</v>
      </c>
      <c r="K114">
        <v>0</v>
      </c>
      <c r="L114">
        <v>0</v>
      </c>
      <c r="M114">
        <v>0</v>
      </c>
      <c r="N114">
        <v>3423.0721079391701</v>
      </c>
      <c r="O114">
        <v>0</v>
      </c>
      <c r="P114">
        <v>0</v>
      </c>
      <c r="Q114">
        <v>60301.04</v>
      </c>
      <c r="R114">
        <v>2504</v>
      </c>
      <c r="S114">
        <v>109.395348837209</v>
      </c>
      <c r="T114">
        <v>11077.6344007764</v>
      </c>
      <c r="U114">
        <v>14250.46</v>
      </c>
      <c r="V114">
        <v>0</v>
      </c>
      <c r="W114">
        <v>2791.85</v>
      </c>
      <c r="X114">
        <v>99.76</v>
      </c>
      <c r="Y114">
        <v>0</v>
      </c>
    </row>
    <row r="115" spans="1:25">
      <c r="A115">
        <v>924934867</v>
      </c>
      <c r="B115">
        <v>1032022</v>
      </c>
      <c r="C115">
        <v>103</v>
      </c>
      <c r="D115">
        <v>2022</v>
      </c>
      <c r="E115" t="s">
        <v>230</v>
      </c>
      <c r="F115">
        <v>5139.6431403647903</v>
      </c>
      <c r="G115">
        <v>922.87866772402901</v>
      </c>
      <c r="H115">
        <v>266.84377478191902</v>
      </c>
      <c r="I115">
        <v>171.470448188136</v>
      </c>
      <c r="J115">
        <v>0</v>
      </c>
      <c r="K115">
        <v>0</v>
      </c>
      <c r="L115">
        <v>0</v>
      </c>
      <c r="M115">
        <v>0</v>
      </c>
      <c r="N115">
        <v>5967.14848149504</v>
      </c>
      <c r="O115">
        <v>0</v>
      </c>
      <c r="P115">
        <v>0</v>
      </c>
      <c r="Q115">
        <v>60303.06</v>
      </c>
      <c r="R115">
        <v>2702</v>
      </c>
      <c r="S115">
        <v>0</v>
      </c>
      <c r="T115">
        <v>13710.484297495001</v>
      </c>
      <c r="U115">
        <v>14250.46</v>
      </c>
      <c r="V115">
        <v>0</v>
      </c>
      <c r="W115">
        <v>2857.65</v>
      </c>
      <c r="X115">
        <v>99.76</v>
      </c>
      <c r="Y115">
        <v>0</v>
      </c>
    </row>
    <row r="116" spans="1:25">
      <c r="A116">
        <v>924934867</v>
      </c>
      <c r="B116">
        <v>1032023</v>
      </c>
      <c r="C116">
        <v>103</v>
      </c>
      <c r="D116">
        <v>2023</v>
      </c>
      <c r="E116" t="s">
        <v>230</v>
      </c>
      <c r="F116">
        <v>3821</v>
      </c>
      <c r="G116">
        <v>719</v>
      </c>
      <c r="H116">
        <v>19</v>
      </c>
      <c r="I116">
        <v>171.470448188136</v>
      </c>
      <c r="J116">
        <v>0</v>
      </c>
      <c r="K116">
        <v>0</v>
      </c>
      <c r="L116">
        <v>0</v>
      </c>
      <c r="M116">
        <v>0</v>
      </c>
      <c r="N116">
        <v>4692.4704481881399</v>
      </c>
      <c r="O116">
        <v>0</v>
      </c>
      <c r="P116">
        <v>0</v>
      </c>
      <c r="Q116">
        <v>58725.440000000002</v>
      </c>
      <c r="R116">
        <v>2750</v>
      </c>
      <c r="S116">
        <v>0</v>
      </c>
      <c r="T116">
        <v>12351.9172321881</v>
      </c>
      <c r="U116">
        <v>14250.46</v>
      </c>
      <c r="V116">
        <v>0</v>
      </c>
      <c r="W116">
        <v>2857.65</v>
      </c>
      <c r="X116">
        <v>99.76</v>
      </c>
      <c r="Y116">
        <v>0</v>
      </c>
    </row>
    <row r="117" spans="1:25">
      <c r="A117">
        <v>924527994</v>
      </c>
      <c r="B117">
        <v>1042019</v>
      </c>
      <c r="C117">
        <v>104</v>
      </c>
      <c r="D117">
        <v>2019</v>
      </c>
      <c r="E117" t="s">
        <v>129</v>
      </c>
      <c r="F117">
        <v>0</v>
      </c>
      <c r="G117">
        <v>0</v>
      </c>
      <c r="H117">
        <v>0</v>
      </c>
      <c r="I117">
        <v>7.65001277828416</v>
      </c>
      <c r="J117">
        <v>0</v>
      </c>
      <c r="K117">
        <v>0</v>
      </c>
      <c r="L117">
        <v>0</v>
      </c>
      <c r="M117">
        <v>0</v>
      </c>
      <c r="N117">
        <v>7.65001277828416</v>
      </c>
      <c r="O117">
        <v>119097.18</v>
      </c>
      <c r="P117">
        <v>2576</v>
      </c>
      <c r="Q117">
        <v>7996.17</v>
      </c>
      <c r="R117">
        <v>162</v>
      </c>
      <c r="S117">
        <v>0</v>
      </c>
      <c r="T117">
        <v>13370.654072778299</v>
      </c>
      <c r="U117">
        <v>2477.0500000000002</v>
      </c>
      <c r="V117">
        <v>0</v>
      </c>
      <c r="W117">
        <v>1456.97</v>
      </c>
      <c r="X117">
        <v>154.13999999999999</v>
      </c>
      <c r="Y117">
        <v>0</v>
      </c>
    </row>
    <row r="118" spans="1:25">
      <c r="A118">
        <v>924527994</v>
      </c>
      <c r="B118">
        <v>1042020</v>
      </c>
      <c r="C118">
        <v>104</v>
      </c>
      <c r="D118">
        <v>2020</v>
      </c>
      <c r="E118" t="s">
        <v>129</v>
      </c>
      <c r="F118">
        <v>226.23711340206199</v>
      </c>
      <c r="G118">
        <v>70.841924398625395</v>
      </c>
      <c r="H118">
        <v>0</v>
      </c>
      <c r="I118">
        <v>7.65001277828416</v>
      </c>
      <c r="J118">
        <v>0</v>
      </c>
      <c r="K118">
        <v>0</v>
      </c>
      <c r="L118">
        <v>0</v>
      </c>
      <c r="M118">
        <v>0</v>
      </c>
      <c r="N118">
        <v>304.729050578971</v>
      </c>
      <c r="O118">
        <v>116495.42</v>
      </c>
      <c r="P118">
        <v>2576</v>
      </c>
      <c r="Q118">
        <v>7832.55</v>
      </c>
      <c r="R118">
        <v>162</v>
      </c>
      <c r="S118">
        <v>0</v>
      </c>
      <c r="T118">
        <v>13436.547342579001</v>
      </c>
      <c r="U118">
        <v>2477.0500000000002</v>
      </c>
      <c r="V118">
        <v>0</v>
      </c>
      <c r="W118">
        <v>1818.91</v>
      </c>
      <c r="X118">
        <v>154.13999999999999</v>
      </c>
      <c r="Y118">
        <v>0</v>
      </c>
    </row>
    <row r="119" spans="1:25">
      <c r="A119">
        <v>924527994</v>
      </c>
      <c r="B119">
        <v>1042021</v>
      </c>
      <c r="C119">
        <v>104</v>
      </c>
      <c r="D119">
        <v>2021</v>
      </c>
      <c r="E119" t="s">
        <v>129</v>
      </c>
      <c r="F119">
        <v>400.65560165975103</v>
      </c>
      <c r="G119">
        <v>58.497925311203304</v>
      </c>
      <c r="H119">
        <v>0</v>
      </c>
      <c r="I119">
        <v>7.65001277828416</v>
      </c>
      <c r="J119">
        <v>0</v>
      </c>
      <c r="K119">
        <v>0</v>
      </c>
      <c r="L119">
        <v>0</v>
      </c>
      <c r="M119">
        <v>0</v>
      </c>
      <c r="N119">
        <v>466.80353974923798</v>
      </c>
      <c r="O119">
        <v>113893.66</v>
      </c>
      <c r="P119">
        <v>2576</v>
      </c>
      <c r="Q119">
        <v>7669.94</v>
      </c>
      <c r="R119">
        <v>161</v>
      </c>
      <c r="S119">
        <v>0</v>
      </c>
      <c r="T119">
        <v>13366.5204997492</v>
      </c>
      <c r="U119">
        <v>2477.0500000000002</v>
      </c>
      <c r="V119">
        <v>0</v>
      </c>
      <c r="W119">
        <v>1818.91</v>
      </c>
      <c r="X119">
        <v>154.13999999999999</v>
      </c>
      <c r="Y119">
        <v>0</v>
      </c>
    </row>
    <row r="120" spans="1:25">
      <c r="A120">
        <v>924527994</v>
      </c>
      <c r="B120">
        <v>1042022</v>
      </c>
      <c r="C120">
        <v>104</v>
      </c>
      <c r="D120">
        <v>2022</v>
      </c>
      <c r="E120" t="s">
        <v>129</v>
      </c>
      <c r="F120">
        <v>406.06661379857297</v>
      </c>
      <c r="G120">
        <v>63.283108643933403</v>
      </c>
      <c r="H120">
        <v>0</v>
      </c>
      <c r="I120">
        <v>7.65001277828416</v>
      </c>
      <c r="J120">
        <v>0</v>
      </c>
      <c r="K120">
        <v>0</v>
      </c>
      <c r="L120">
        <v>0</v>
      </c>
      <c r="M120">
        <v>0</v>
      </c>
      <c r="N120">
        <v>476.99973522079</v>
      </c>
      <c r="O120">
        <v>111291.9</v>
      </c>
      <c r="P120">
        <v>2576</v>
      </c>
      <c r="Q120">
        <v>7507.33</v>
      </c>
      <c r="R120">
        <v>161</v>
      </c>
      <c r="S120">
        <v>0</v>
      </c>
      <c r="T120">
        <v>13145.615363220801</v>
      </c>
      <c r="U120">
        <v>2477.0500000000002</v>
      </c>
      <c r="V120">
        <v>0</v>
      </c>
      <c r="W120">
        <v>1818.91</v>
      </c>
      <c r="X120">
        <v>154.13999999999999</v>
      </c>
      <c r="Y120">
        <v>0</v>
      </c>
    </row>
    <row r="121" spans="1:25">
      <c r="A121">
        <v>924527994</v>
      </c>
      <c r="B121">
        <v>1042023</v>
      </c>
      <c r="C121">
        <v>104</v>
      </c>
      <c r="D121">
        <v>2023</v>
      </c>
      <c r="E121" t="s">
        <v>129</v>
      </c>
      <c r="F121">
        <v>366</v>
      </c>
      <c r="G121">
        <v>88</v>
      </c>
      <c r="H121">
        <v>0</v>
      </c>
      <c r="I121">
        <v>7.65001277828416</v>
      </c>
      <c r="J121">
        <v>0</v>
      </c>
      <c r="K121">
        <v>0</v>
      </c>
      <c r="L121">
        <v>0</v>
      </c>
      <c r="M121">
        <v>0</v>
      </c>
      <c r="N121">
        <v>461.65001277828401</v>
      </c>
      <c r="O121">
        <v>108690.14</v>
      </c>
      <c r="P121">
        <v>2576</v>
      </c>
      <c r="Q121">
        <v>7343.71</v>
      </c>
      <c r="R121">
        <v>162</v>
      </c>
      <c r="S121">
        <v>0</v>
      </c>
      <c r="T121">
        <v>12900.0798727783</v>
      </c>
      <c r="U121">
        <v>2477.0500000000002</v>
      </c>
      <c r="V121">
        <v>0</v>
      </c>
      <c r="W121">
        <v>1895.7</v>
      </c>
      <c r="X121">
        <v>154.13999999999999</v>
      </c>
      <c r="Y121">
        <v>0</v>
      </c>
    </row>
    <row r="122" spans="1:25">
      <c r="A122">
        <v>919173122</v>
      </c>
      <c r="B122">
        <v>1162019</v>
      </c>
      <c r="C122">
        <v>116</v>
      </c>
      <c r="D122">
        <v>2019</v>
      </c>
      <c r="E122" t="s">
        <v>256</v>
      </c>
      <c r="F122">
        <v>0</v>
      </c>
      <c r="G122">
        <v>0</v>
      </c>
      <c r="H122">
        <v>0</v>
      </c>
      <c r="I122">
        <v>0</v>
      </c>
      <c r="J122">
        <v>0</v>
      </c>
      <c r="K122">
        <v>0</v>
      </c>
      <c r="L122">
        <v>0</v>
      </c>
      <c r="M122">
        <v>0</v>
      </c>
      <c r="N122">
        <v>0</v>
      </c>
      <c r="O122">
        <v>0</v>
      </c>
      <c r="P122">
        <v>0</v>
      </c>
      <c r="Q122">
        <v>17.170000000000002</v>
      </c>
      <c r="R122">
        <v>170</v>
      </c>
      <c r="S122">
        <v>0</v>
      </c>
      <c r="T122">
        <v>171.43541200000001</v>
      </c>
      <c r="U122">
        <v>0</v>
      </c>
      <c r="V122">
        <v>0</v>
      </c>
      <c r="W122">
        <v>672.21</v>
      </c>
      <c r="X122">
        <v>0</v>
      </c>
      <c r="Y122">
        <v>0</v>
      </c>
    </row>
    <row r="123" spans="1:25">
      <c r="A123">
        <v>919173122</v>
      </c>
      <c r="B123">
        <v>1162020</v>
      </c>
      <c r="C123">
        <v>116</v>
      </c>
      <c r="D123">
        <v>2020</v>
      </c>
      <c r="E123" t="s">
        <v>256</v>
      </c>
      <c r="F123">
        <v>0</v>
      </c>
      <c r="G123">
        <v>0</v>
      </c>
      <c r="H123">
        <v>0</v>
      </c>
      <c r="I123">
        <v>0</v>
      </c>
      <c r="J123">
        <v>0</v>
      </c>
      <c r="K123">
        <v>0</v>
      </c>
      <c r="L123">
        <v>0</v>
      </c>
      <c r="M123">
        <v>0</v>
      </c>
      <c r="N123">
        <v>0</v>
      </c>
      <c r="O123">
        <v>0</v>
      </c>
      <c r="P123">
        <v>0</v>
      </c>
      <c r="Q123">
        <v>12.12</v>
      </c>
      <c r="R123">
        <v>5</v>
      </c>
      <c r="S123">
        <v>0</v>
      </c>
      <c r="T123">
        <v>6.0132320000000004</v>
      </c>
      <c r="U123">
        <v>0</v>
      </c>
      <c r="V123">
        <v>0</v>
      </c>
      <c r="W123">
        <v>672.21</v>
      </c>
      <c r="X123">
        <v>0</v>
      </c>
      <c r="Y123">
        <v>0</v>
      </c>
    </row>
    <row r="124" spans="1:25">
      <c r="A124">
        <v>919173122</v>
      </c>
      <c r="B124">
        <v>1162021</v>
      </c>
      <c r="C124">
        <v>116</v>
      </c>
      <c r="D124">
        <v>2021</v>
      </c>
      <c r="E124" t="s">
        <v>256</v>
      </c>
      <c r="F124">
        <v>0</v>
      </c>
      <c r="G124">
        <v>0</v>
      </c>
      <c r="H124">
        <v>0</v>
      </c>
      <c r="I124">
        <v>0</v>
      </c>
      <c r="J124">
        <v>0</v>
      </c>
      <c r="K124">
        <v>0</v>
      </c>
      <c r="L124">
        <v>0</v>
      </c>
      <c r="M124">
        <v>0</v>
      </c>
      <c r="N124">
        <v>0</v>
      </c>
      <c r="O124">
        <v>0</v>
      </c>
      <c r="P124">
        <v>0</v>
      </c>
      <c r="Q124">
        <v>7.07</v>
      </c>
      <c r="R124">
        <v>5</v>
      </c>
      <c r="S124">
        <v>0</v>
      </c>
      <c r="T124">
        <v>5.5910520000000004</v>
      </c>
      <c r="U124">
        <v>0</v>
      </c>
      <c r="V124">
        <v>0</v>
      </c>
      <c r="W124">
        <v>672.21</v>
      </c>
      <c r="X124">
        <v>0</v>
      </c>
      <c r="Y124">
        <v>0</v>
      </c>
    </row>
    <row r="125" spans="1:25">
      <c r="A125">
        <v>919173122</v>
      </c>
      <c r="B125">
        <v>1162022</v>
      </c>
      <c r="C125">
        <v>116</v>
      </c>
      <c r="D125">
        <v>2022</v>
      </c>
      <c r="E125" t="s">
        <v>256</v>
      </c>
      <c r="F125">
        <v>0</v>
      </c>
      <c r="G125">
        <v>0</v>
      </c>
      <c r="H125">
        <v>0</v>
      </c>
      <c r="I125">
        <v>0</v>
      </c>
      <c r="J125">
        <v>0</v>
      </c>
      <c r="K125">
        <v>0</v>
      </c>
      <c r="L125">
        <v>0</v>
      </c>
      <c r="M125">
        <v>0</v>
      </c>
      <c r="N125">
        <v>0</v>
      </c>
      <c r="O125">
        <v>0</v>
      </c>
      <c r="P125">
        <v>0</v>
      </c>
      <c r="Q125">
        <v>0</v>
      </c>
      <c r="R125">
        <v>0</v>
      </c>
      <c r="S125">
        <v>0</v>
      </c>
      <c r="T125">
        <v>0</v>
      </c>
      <c r="U125">
        <v>0</v>
      </c>
      <c r="V125">
        <v>0</v>
      </c>
      <c r="W125">
        <v>672.21</v>
      </c>
      <c r="X125">
        <v>0</v>
      </c>
      <c r="Y125">
        <v>0</v>
      </c>
    </row>
    <row r="126" spans="1:25">
      <c r="A126">
        <v>919173122</v>
      </c>
      <c r="B126">
        <v>1162023</v>
      </c>
      <c r="C126">
        <v>116</v>
      </c>
      <c r="D126">
        <v>2023</v>
      </c>
      <c r="E126" t="s">
        <v>256</v>
      </c>
      <c r="F126">
        <v>0</v>
      </c>
      <c r="G126">
        <v>0</v>
      </c>
      <c r="H126">
        <v>0</v>
      </c>
      <c r="I126">
        <v>0</v>
      </c>
      <c r="J126">
        <v>0</v>
      </c>
      <c r="K126">
        <v>0</v>
      </c>
      <c r="L126">
        <v>0</v>
      </c>
      <c r="M126">
        <v>0</v>
      </c>
      <c r="N126">
        <v>0</v>
      </c>
      <c r="O126">
        <v>0</v>
      </c>
      <c r="P126">
        <v>0</v>
      </c>
      <c r="Q126">
        <v>0</v>
      </c>
      <c r="R126">
        <v>0</v>
      </c>
      <c r="S126">
        <v>0</v>
      </c>
      <c r="T126">
        <v>0</v>
      </c>
      <c r="U126">
        <v>0</v>
      </c>
      <c r="V126">
        <v>0</v>
      </c>
      <c r="W126">
        <v>672.21</v>
      </c>
      <c r="X126">
        <v>0</v>
      </c>
      <c r="Y126">
        <v>0</v>
      </c>
    </row>
    <row r="127" spans="1:25">
      <c r="A127">
        <v>877051412</v>
      </c>
      <c r="B127">
        <v>1212019</v>
      </c>
      <c r="C127">
        <v>121</v>
      </c>
      <c r="D127">
        <v>2019</v>
      </c>
      <c r="E127" t="s">
        <v>130</v>
      </c>
      <c r="F127">
        <v>0</v>
      </c>
      <c r="G127">
        <v>0</v>
      </c>
      <c r="H127">
        <v>0</v>
      </c>
      <c r="I127">
        <v>0</v>
      </c>
      <c r="J127">
        <v>0</v>
      </c>
      <c r="K127">
        <v>0</v>
      </c>
      <c r="L127">
        <v>0</v>
      </c>
      <c r="M127">
        <v>0</v>
      </c>
      <c r="N127">
        <v>0</v>
      </c>
      <c r="O127">
        <v>0</v>
      </c>
      <c r="P127">
        <v>0</v>
      </c>
      <c r="Q127">
        <v>0</v>
      </c>
      <c r="R127">
        <v>0</v>
      </c>
      <c r="S127">
        <v>0</v>
      </c>
      <c r="T127">
        <v>0</v>
      </c>
      <c r="U127">
        <v>0</v>
      </c>
      <c r="V127">
        <v>0</v>
      </c>
      <c r="W127">
        <v>0</v>
      </c>
      <c r="X127">
        <v>0</v>
      </c>
      <c r="Y127">
        <v>0</v>
      </c>
    </row>
    <row r="128" spans="1:25">
      <c r="A128">
        <v>877051412</v>
      </c>
      <c r="B128">
        <v>1212020</v>
      </c>
      <c r="C128">
        <v>121</v>
      </c>
      <c r="D128">
        <v>2020</v>
      </c>
      <c r="E128" t="s">
        <v>130</v>
      </c>
      <c r="F128">
        <v>0</v>
      </c>
      <c r="G128">
        <v>0</v>
      </c>
      <c r="H128">
        <v>0</v>
      </c>
      <c r="I128">
        <v>0</v>
      </c>
      <c r="J128">
        <v>0</v>
      </c>
      <c r="K128">
        <v>0</v>
      </c>
      <c r="L128">
        <v>0</v>
      </c>
      <c r="M128">
        <v>0</v>
      </c>
      <c r="N128">
        <v>0</v>
      </c>
      <c r="O128">
        <v>0</v>
      </c>
      <c r="P128">
        <v>0</v>
      </c>
      <c r="Q128">
        <v>0</v>
      </c>
      <c r="R128">
        <v>0</v>
      </c>
      <c r="S128">
        <v>0</v>
      </c>
      <c r="T128">
        <v>0</v>
      </c>
      <c r="U128">
        <v>0</v>
      </c>
      <c r="V128">
        <v>0</v>
      </c>
      <c r="W128">
        <v>0</v>
      </c>
      <c r="X128">
        <v>0</v>
      </c>
      <c r="Y128">
        <v>0</v>
      </c>
    </row>
    <row r="129" spans="1:25">
      <c r="A129">
        <v>877051412</v>
      </c>
      <c r="B129">
        <v>1212021</v>
      </c>
      <c r="C129">
        <v>121</v>
      </c>
      <c r="D129">
        <v>2021</v>
      </c>
      <c r="E129" t="s">
        <v>130</v>
      </c>
      <c r="F129">
        <v>0</v>
      </c>
      <c r="G129">
        <v>0</v>
      </c>
      <c r="H129">
        <v>0</v>
      </c>
      <c r="I129">
        <v>0</v>
      </c>
      <c r="J129">
        <v>0</v>
      </c>
      <c r="K129">
        <v>0</v>
      </c>
      <c r="L129">
        <v>0</v>
      </c>
      <c r="M129">
        <v>0</v>
      </c>
      <c r="N129">
        <v>0</v>
      </c>
      <c r="O129">
        <v>0</v>
      </c>
      <c r="P129">
        <v>0</v>
      </c>
      <c r="Q129">
        <v>0</v>
      </c>
      <c r="R129">
        <v>0</v>
      </c>
      <c r="S129">
        <v>0</v>
      </c>
      <c r="T129">
        <v>0</v>
      </c>
      <c r="U129">
        <v>0</v>
      </c>
      <c r="V129">
        <v>0</v>
      </c>
      <c r="W129">
        <v>0</v>
      </c>
      <c r="X129">
        <v>0</v>
      </c>
      <c r="Y129">
        <v>0</v>
      </c>
    </row>
    <row r="130" spans="1:25">
      <c r="A130">
        <v>877051412</v>
      </c>
      <c r="B130">
        <v>1212022</v>
      </c>
      <c r="C130">
        <v>121</v>
      </c>
      <c r="D130">
        <v>2022</v>
      </c>
      <c r="E130" t="s">
        <v>130</v>
      </c>
      <c r="F130">
        <v>0</v>
      </c>
      <c r="G130">
        <v>0</v>
      </c>
      <c r="H130">
        <v>0</v>
      </c>
      <c r="I130">
        <v>0</v>
      </c>
      <c r="J130">
        <v>0</v>
      </c>
      <c r="K130">
        <v>0</v>
      </c>
      <c r="L130">
        <v>0</v>
      </c>
      <c r="M130">
        <v>0</v>
      </c>
      <c r="N130">
        <v>0</v>
      </c>
      <c r="O130">
        <v>0</v>
      </c>
      <c r="P130">
        <v>0</v>
      </c>
      <c r="Q130">
        <v>0</v>
      </c>
      <c r="R130">
        <v>0</v>
      </c>
      <c r="S130">
        <v>0</v>
      </c>
      <c r="T130">
        <v>0</v>
      </c>
      <c r="U130">
        <v>0</v>
      </c>
      <c r="V130">
        <v>0</v>
      </c>
      <c r="W130">
        <v>0</v>
      </c>
      <c r="X130">
        <v>0</v>
      </c>
      <c r="Y130">
        <v>0</v>
      </c>
    </row>
    <row r="131" spans="1:25">
      <c r="A131">
        <v>877051412</v>
      </c>
      <c r="B131">
        <v>1212023</v>
      </c>
      <c r="C131">
        <v>121</v>
      </c>
      <c r="D131">
        <v>2023</v>
      </c>
      <c r="E131" t="s">
        <v>130</v>
      </c>
      <c r="F131">
        <v>0</v>
      </c>
      <c r="G131">
        <v>0</v>
      </c>
      <c r="H131">
        <v>0</v>
      </c>
      <c r="I131">
        <v>0</v>
      </c>
      <c r="J131">
        <v>0</v>
      </c>
      <c r="K131">
        <v>0</v>
      </c>
      <c r="L131">
        <v>0</v>
      </c>
      <c r="M131">
        <v>0</v>
      </c>
      <c r="N131">
        <v>0</v>
      </c>
      <c r="O131">
        <v>0</v>
      </c>
      <c r="P131">
        <v>0</v>
      </c>
      <c r="Q131">
        <v>0</v>
      </c>
      <c r="R131">
        <v>0</v>
      </c>
      <c r="S131">
        <v>0</v>
      </c>
      <c r="T131">
        <v>0</v>
      </c>
      <c r="U131">
        <v>0</v>
      </c>
      <c r="V131">
        <v>0</v>
      </c>
      <c r="W131">
        <v>0</v>
      </c>
      <c r="X131">
        <v>0</v>
      </c>
      <c r="Y131">
        <v>0</v>
      </c>
    </row>
    <row r="132" spans="1:25">
      <c r="A132">
        <v>923152601</v>
      </c>
      <c r="B132">
        <v>1322019</v>
      </c>
      <c r="C132">
        <v>132</v>
      </c>
      <c r="D132">
        <v>2019</v>
      </c>
      <c r="E132" t="s">
        <v>73</v>
      </c>
      <c r="F132">
        <v>5035.8421985815603</v>
      </c>
      <c r="G132">
        <v>6903.5017730496502</v>
      </c>
      <c r="H132">
        <v>2817.9964539007101</v>
      </c>
      <c r="I132">
        <v>1576.4548945168999</v>
      </c>
      <c r="J132">
        <v>455.641712926249</v>
      </c>
      <c r="K132">
        <v>0</v>
      </c>
      <c r="L132">
        <v>0</v>
      </c>
      <c r="M132">
        <v>0</v>
      </c>
      <c r="N132">
        <v>11153.444125173601</v>
      </c>
      <c r="O132">
        <v>1449.35</v>
      </c>
      <c r="P132">
        <v>191</v>
      </c>
      <c r="Q132">
        <v>119015.37</v>
      </c>
      <c r="R132">
        <v>5784</v>
      </c>
      <c r="S132">
        <v>0</v>
      </c>
      <c r="T132">
        <v>27199.294717173601</v>
      </c>
      <c r="U132">
        <v>23434.25</v>
      </c>
      <c r="V132">
        <v>307.81</v>
      </c>
      <c r="W132">
        <v>11051.53</v>
      </c>
      <c r="X132">
        <v>607.80999999999995</v>
      </c>
      <c r="Y132">
        <v>0</v>
      </c>
    </row>
    <row r="133" spans="1:25">
      <c r="A133">
        <v>923152601</v>
      </c>
      <c r="B133">
        <v>1322020</v>
      </c>
      <c r="C133">
        <v>132</v>
      </c>
      <c r="D133">
        <v>2020</v>
      </c>
      <c r="E133" t="s">
        <v>73</v>
      </c>
      <c r="F133">
        <v>6567.7319587628899</v>
      </c>
      <c r="G133">
        <v>4091.6924398625401</v>
      </c>
      <c r="H133">
        <v>1833.8917525773199</v>
      </c>
      <c r="I133">
        <v>1576.4548945168999</v>
      </c>
      <c r="J133">
        <v>455.641712926249</v>
      </c>
      <c r="K133">
        <v>0</v>
      </c>
      <c r="L133">
        <v>0</v>
      </c>
      <c r="M133">
        <v>0</v>
      </c>
      <c r="N133">
        <v>10857.629253491299</v>
      </c>
      <c r="O133">
        <v>2463.39</v>
      </c>
      <c r="P133">
        <v>227</v>
      </c>
      <c r="Q133">
        <v>188133.71</v>
      </c>
      <c r="R133">
        <v>5700</v>
      </c>
      <c r="S133">
        <v>229.86096256684499</v>
      </c>
      <c r="T133">
        <v>32948.407776058099</v>
      </c>
      <c r="U133">
        <v>23483.11</v>
      </c>
      <c r="V133">
        <v>307.81</v>
      </c>
      <c r="W133">
        <v>14015.64</v>
      </c>
      <c r="X133">
        <v>640.71</v>
      </c>
      <c r="Y133">
        <v>0</v>
      </c>
    </row>
    <row r="134" spans="1:25">
      <c r="A134">
        <v>923152601</v>
      </c>
      <c r="B134">
        <v>1322021</v>
      </c>
      <c r="C134">
        <v>132</v>
      </c>
      <c r="D134">
        <v>2021</v>
      </c>
      <c r="E134" t="s">
        <v>73</v>
      </c>
      <c r="F134">
        <v>4127.9668049792499</v>
      </c>
      <c r="G134">
        <v>4278.0746887966798</v>
      </c>
      <c r="H134">
        <v>1254.9460580912901</v>
      </c>
      <c r="I134">
        <v>1576.4548945168999</v>
      </c>
      <c r="J134">
        <v>455.641712926249</v>
      </c>
      <c r="K134">
        <v>0</v>
      </c>
      <c r="L134">
        <v>0</v>
      </c>
      <c r="M134">
        <v>0</v>
      </c>
      <c r="N134">
        <v>9183.1920431277995</v>
      </c>
      <c r="O134">
        <v>10653.48</v>
      </c>
      <c r="P134">
        <v>364</v>
      </c>
      <c r="Q134">
        <v>190941.51</v>
      </c>
      <c r="R134">
        <v>7068</v>
      </c>
      <c r="S134">
        <v>0</v>
      </c>
      <c r="T134">
        <v>33468.533207127803</v>
      </c>
      <c r="U134">
        <v>23483.11</v>
      </c>
      <c r="V134">
        <v>307.81</v>
      </c>
      <c r="W134">
        <v>14141.42</v>
      </c>
      <c r="X134">
        <v>651.07000000000005</v>
      </c>
      <c r="Y134">
        <v>0</v>
      </c>
    </row>
    <row r="135" spans="1:25">
      <c r="A135">
        <v>923152601</v>
      </c>
      <c r="B135">
        <v>1322022</v>
      </c>
      <c r="C135">
        <v>132</v>
      </c>
      <c r="D135">
        <v>2022</v>
      </c>
      <c r="E135" t="s">
        <v>73</v>
      </c>
      <c r="F135">
        <v>4454.0761300555096</v>
      </c>
      <c r="G135">
        <v>6337.8033306899297</v>
      </c>
      <c r="H135">
        <v>3261.1895321173702</v>
      </c>
      <c r="I135">
        <v>1576.4548945168999</v>
      </c>
      <c r="J135">
        <v>455.641712926249</v>
      </c>
      <c r="K135">
        <v>0</v>
      </c>
      <c r="L135">
        <v>0</v>
      </c>
      <c r="M135">
        <v>0</v>
      </c>
      <c r="N135">
        <v>9562.7865360712294</v>
      </c>
      <c r="O135">
        <v>76289.34</v>
      </c>
      <c r="P135">
        <v>2285</v>
      </c>
      <c r="Q135">
        <v>190943.53</v>
      </c>
      <c r="R135">
        <v>7220</v>
      </c>
      <c r="S135">
        <v>-102.37133550488601</v>
      </c>
      <c r="T135">
        <v>41306.083132566302</v>
      </c>
      <c r="U135">
        <v>23483.11</v>
      </c>
      <c r="V135">
        <v>307.81</v>
      </c>
      <c r="W135">
        <v>14855.5</v>
      </c>
      <c r="X135">
        <v>651.07000000000005</v>
      </c>
      <c r="Y135">
        <v>0</v>
      </c>
    </row>
    <row r="136" spans="1:25">
      <c r="A136">
        <v>923152601</v>
      </c>
      <c r="B136">
        <v>1322023</v>
      </c>
      <c r="C136">
        <v>132</v>
      </c>
      <c r="D136">
        <v>2023</v>
      </c>
      <c r="E136" t="s">
        <v>73</v>
      </c>
      <c r="F136">
        <v>6380</v>
      </c>
      <c r="G136">
        <v>8460</v>
      </c>
      <c r="H136">
        <v>5110</v>
      </c>
      <c r="I136">
        <v>1576.4548945168999</v>
      </c>
      <c r="J136">
        <v>455.641712926249</v>
      </c>
      <c r="K136">
        <v>0</v>
      </c>
      <c r="L136">
        <v>0</v>
      </c>
      <c r="M136">
        <v>0</v>
      </c>
      <c r="N136">
        <v>11762.0966074432</v>
      </c>
      <c r="O136">
        <v>176485.38</v>
      </c>
      <c r="P136">
        <v>5271</v>
      </c>
      <c r="Q136">
        <v>193836.17</v>
      </c>
      <c r="R136">
        <v>7377</v>
      </c>
      <c r="S136">
        <v>474</v>
      </c>
      <c r="T136">
        <v>55842.978187443201</v>
      </c>
      <c r="U136">
        <v>25074.799999999999</v>
      </c>
      <c r="V136">
        <v>307.81</v>
      </c>
      <c r="W136">
        <v>15836.66</v>
      </c>
      <c r="X136">
        <v>800.4</v>
      </c>
      <c r="Y136">
        <v>0</v>
      </c>
    </row>
    <row r="137" spans="1:25">
      <c r="A137">
        <v>921683057</v>
      </c>
      <c r="B137">
        <v>1332019</v>
      </c>
      <c r="C137">
        <v>133</v>
      </c>
      <c r="D137">
        <v>2019</v>
      </c>
      <c r="E137" t="s">
        <v>74</v>
      </c>
      <c r="F137">
        <v>3424.0425531914898</v>
      </c>
      <c r="G137">
        <v>1721.4539007092201</v>
      </c>
      <c r="H137">
        <v>166.25</v>
      </c>
      <c r="I137">
        <v>164.93859025712501</v>
      </c>
      <c r="J137">
        <v>0</v>
      </c>
      <c r="K137">
        <v>0</v>
      </c>
      <c r="L137">
        <v>0</v>
      </c>
      <c r="M137">
        <v>0</v>
      </c>
      <c r="N137">
        <v>5144.1850441578299</v>
      </c>
      <c r="O137">
        <v>107.06</v>
      </c>
      <c r="P137">
        <v>4</v>
      </c>
      <c r="Q137">
        <v>89482.97</v>
      </c>
      <c r="R137">
        <v>4728</v>
      </c>
      <c r="S137">
        <v>2465.6750902527101</v>
      </c>
      <c r="T137">
        <v>19831.586642410501</v>
      </c>
      <c r="U137">
        <v>28912.67</v>
      </c>
      <c r="V137">
        <v>1038.57</v>
      </c>
      <c r="W137">
        <v>5366.98</v>
      </c>
      <c r="X137">
        <v>1206.8</v>
      </c>
      <c r="Y137">
        <v>0</v>
      </c>
    </row>
    <row r="138" spans="1:25">
      <c r="A138">
        <v>921683057</v>
      </c>
      <c r="B138">
        <v>1332020</v>
      </c>
      <c r="C138">
        <v>133</v>
      </c>
      <c r="D138">
        <v>2020</v>
      </c>
      <c r="E138" t="s">
        <v>74</v>
      </c>
      <c r="F138">
        <v>3431.26288659794</v>
      </c>
      <c r="G138">
        <v>1911.58934707904</v>
      </c>
      <c r="H138">
        <v>238.805841924399</v>
      </c>
      <c r="I138">
        <v>164.93859025712501</v>
      </c>
      <c r="J138">
        <v>0</v>
      </c>
      <c r="K138">
        <v>0</v>
      </c>
      <c r="L138">
        <v>0</v>
      </c>
      <c r="M138">
        <v>0</v>
      </c>
      <c r="N138">
        <v>5268.9849820096997</v>
      </c>
      <c r="O138">
        <v>103.02</v>
      </c>
      <c r="P138">
        <v>4</v>
      </c>
      <c r="Q138">
        <v>87057.96</v>
      </c>
      <c r="R138">
        <v>3411</v>
      </c>
      <c r="S138">
        <v>2192.3422459893</v>
      </c>
      <c r="T138">
        <v>18162.985155998998</v>
      </c>
      <c r="U138">
        <v>28912.67</v>
      </c>
      <c r="V138">
        <v>1038.57</v>
      </c>
      <c r="W138">
        <v>5366.98</v>
      </c>
      <c r="X138">
        <v>1206.8</v>
      </c>
      <c r="Y138">
        <v>0</v>
      </c>
    </row>
    <row r="139" spans="1:25">
      <c r="A139">
        <v>921683057</v>
      </c>
      <c r="B139">
        <v>1332021</v>
      </c>
      <c r="C139">
        <v>133</v>
      </c>
      <c r="D139">
        <v>2021</v>
      </c>
      <c r="E139" t="s">
        <v>74</v>
      </c>
      <c r="F139">
        <v>5268.1244813277999</v>
      </c>
      <c r="G139">
        <v>1592.6887966805</v>
      </c>
      <c r="H139">
        <v>479.02074688796699</v>
      </c>
      <c r="I139">
        <v>164.93859025712501</v>
      </c>
      <c r="J139">
        <v>0</v>
      </c>
      <c r="K139">
        <v>0</v>
      </c>
      <c r="L139">
        <v>0</v>
      </c>
      <c r="M139">
        <v>0</v>
      </c>
      <c r="N139">
        <v>6546.7311213774601</v>
      </c>
      <c r="O139">
        <v>99.99</v>
      </c>
      <c r="P139">
        <v>3</v>
      </c>
      <c r="Q139">
        <v>85420.75</v>
      </c>
      <c r="R139">
        <v>3491</v>
      </c>
      <c r="S139">
        <v>822.69767441860495</v>
      </c>
      <c r="T139">
        <v>18012.9626597961</v>
      </c>
      <c r="U139">
        <v>28912.67</v>
      </c>
      <c r="V139">
        <v>1038.57</v>
      </c>
      <c r="W139">
        <v>5366.98</v>
      </c>
      <c r="X139">
        <v>1206.8</v>
      </c>
      <c r="Y139">
        <v>0</v>
      </c>
    </row>
    <row r="140" spans="1:25">
      <c r="A140">
        <v>921683057</v>
      </c>
      <c r="B140">
        <v>1332022</v>
      </c>
      <c r="C140">
        <v>133</v>
      </c>
      <c r="D140">
        <v>2022</v>
      </c>
      <c r="E140" t="s">
        <v>74</v>
      </c>
      <c r="F140">
        <v>8444.0761300555096</v>
      </c>
      <c r="G140">
        <v>3823.3544805709798</v>
      </c>
      <c r="H140">
        <v>691.89532117367196</v>
      </c>
      <c r="I140">
        <v>164.93859025712501</v>
      </c>
      <c r="J140">
        <v>0</v>
      </c>
      <c r="K140">
        <v>0</v>
      </c>
      <c r="L140">
        <v>0</v>
      </c>
      <c r="M140">
        <v>0</v>
      </c>
      <c r="N140">
        <v>11740.4738797099</v>
      </c>
      <c r="O140">
        <v>95.95</v>
      </c>
      <c r="P140">
        <v>4</v>
      </c>
      <c r="Q140">
        <v>84138.05</v>
      </c>
      <c r="R140">
        <v>3441</v>
      </c>
      <c r="S140">
        <v>0</v>
      </c>
      <c r="T140">
        <v>22227.436279709898</v>
      </c>
      <c r="U140">
        <v>28912.67</v>
      </c>
      <c r="V140">
        <v>1038.57</v>
      </c>
      <c r="W140">
        <v>5156.2700000000004</v>
      </c>
      <c r="X140">
        <v>1206.8</v>
      </c>
      <c r="Y140">
        <v>0</v>
      </c>
    </row>
    <row r="141" spans="1:25">
      <c r="A141">
        <v>921683057</v>
      </c>
      <c r="B141">
        <v>1332023</v>
      </c>
      <c r="C141">
        <v>133</v>
      </c>
      <c r="D141">
        <v>2023</v>
      </c>
      <c r="E141" t="s">
        <v>74</v>
      </c>
      <c r="F141">
        <v>8935</v>
      </c>
      <c r="G141">
        <v>3480</v>
      </c>
      <c r="H141">
        <v>413</v>
      </c>
      <c r="I141">
        <v>164.93859025712501</v>
      </c>
      <c r="J141">
        <v>0</v>
      </c>
      <c r="K141">
        <v>0</v>
      </c>
      <c r="L141">
        <v>0</v>
      </c>
      <c r="M141">
        <v>0</v>
      </c>
      <c r="N141">
        <v>12166.938590257099</v>
      </c>
      <c r="O141">
        <v>92.92</v>
      </c>
      <c r="P141">
        <v>3</v>
      </c>
      <c r="Q141">
        <v>85986.35</v>
      </c>
      <c r="R141">
        <v>3148</v>
      </c>
      <c r="S141">
        <v>1726</v>
      </c>
      <c r="T141">
        <v>24240.165562257102</v>
      </c>
      <c r="U141">
        <v>28912.67</v>
      </c>
      <c r="V141">
        <v>1038.57</v>
      </c>
      <c r="W141">
        <v>5156.2700000000004</v>
      </c>
      <c r="X141">
        <v>1206.8</v>
      </c>
      <c r="Y141">
        <v>0</v>
      </c>
    </row>
    <row r="142" spans="1:25">
      <c r="A142">
        <v>923436596</v>
      </c>
      <c r="B142">
        <v>1352019</v>
      </c>
      <c r="C142">
        <v>135</v>
      </c>
      <c r="D142">
        <v>2019</v>
      </c>
      <c r="E142" t="s">
        <v>131</v>
      </c>
      <c r="F142">
        <v>0</v>
      </c>
      <c r="G142">
        <v>0</v>
      </c>
      <c r="H142">
        <v>0</v>
      </c>
      <c r="I142">
        <v>0</v>
      </c>
      <c r="J142">
        <v>0</v>
      </c>
      <c r="K142">
        <v>0</v>
      </c>
      <c r="L142">
        <v>0</v>
      </c>
      <c r="M142">
        <v>0</v>
      </c>
      <c r="N142">
        <v>0</v>
      </c>
      <c r="O142">
        <v>0</v>
      </c>
      <c r="P142">
        <v>0</v>
      </c>
      <c r="Q142">
        <v>99.99</v>
      </c>
      <c r="R142">
        <v>80</v>
      </c>
      <c r="S142">
        <v>156.736462093863</v>
      </c>
      <c r="T142">
        <v>245.09562609386299</v>
      </c>
      <c r="U142">
        <v>0</v>
      </c>
      <c r="V142">
        <v>0</v>
      </c>
      <c r="W142">
        <v>551.59</v>
      </c>
      <c r="X142">
        <v>0</v>
      </c>
      <c r="Y142">
        <v>0</v>
      </c>
    </row>
    <row r="143" spans="1:25">
      <c r="A143">
        <v>923436596</v>
      </c>
      <c r="B143">
        <v>1352020</v>
      </c>
      <c r="C143">
        <v>135</v>
      </c>
      <c r="D143">
        <v>2020</v>
      </c>
      <c r="E143" t="s">
        <v>131</v>
      </c>
      <c r="F143">
        <v>0</v>
      </c>
      <c r="G143">
        <v>0</v>
      </c>
      <c r="H143">
        <v>0</v>
      </c>
      <c r="I143">
        <v>0</v>
      </c>
      <c r="J143">
        <v>0</v>
      </c>
      <c r="K143">
        <v>0</v>
      </c>
      <c r="L143">
        <v>0</v>
      </c>
      <c r="M143">
        <v>0</v>
      </c>
      <c r="N143">
        <v>0</v>
      </c>
      <c r="O143">
        <v>0</v>
      </c>
      <c r="P143">
        <v>0</v>
      </c>
      <c r="Q143">
        <v>37.369999999999997</v>
      </c>
      <c r="R143">
        <v>62</v>
      </c>
      <c r="S143">
        <v>0</v>
      </c>
      <c r="T143">
        <v>65.124132000000003</v>
      </c>
      <c r="U143">
        <v>0</v>
      </c>
      <c r="V143">
        <v>0</v>
      </c>
      <c r="W143">
        <v>617.39</v>
      </c>
      <c r="X143">
        <v>0</v>
      </c>
      <c r="Y143">
        <v>0</v>
      </c>
    </row>
    <row r="144" spans="1:25">
      <c r="A144">
        <v>923436596</v>
      </c>
      <c r="B144">
        <v>1352021</v>
      </c>
      <c r="C144">
        <v>135</v>
      </c>
      <c r="D144">
        <v>2021</v>
      </c>
      <c r="E144" t="s">
        <v>131</v>
      </c>
      <c r="F144">
        <v>0</v>
      </c>
      <c r="G144">
        <v>0</v>
      </c>
      <c r="H144">
        <v>0</v>
      </c>
      <c r="I144">
        <v>0</v>
      </c>
      <c r="J144">
        <v>0</v>
      </c>
      <c r="K144">
        <v>0</v>
      </c>
      <c r="L144">
        <v>0</v>
      </c>
      <c r="M144">
        <v>0</v>
      </c>
      <c r="N144">
        <v>0</v>
      </c>
      <c r="O144">
        <v>0</v>
      </c>
      <c r="P144">
        <v>0</v>
      </c>
      <c r="Q144">
        <v>33.33</v>
      </c>
      <c r="R144">
        <v>4</v>
      </c>
      <c r="S144">
        <v>0</v>
      </c>
      <c r="T144">
        <v>6.7863879999999996</v>
      </c>
      <c r="U144">
        <v>0</v>
      </c>
      <c r="V144">
        <v>0</v>
      </c>
      <c r="W144">
        <v>617.39</v>
      </c>
      <c r="X144">
        <v>0</v>
      </c>
      <c r="Y144">
        <v>0</v>
      </c>
    </row>
    <row r="145" spans="1:25">
      <c r="A145">
        <v>923436596</v>
      </c>
      <c r="B145">
        <v>1352022</v>
      </c>
      <c r="C145">
        <v>135</v>
      </c>
      <c r="D145">
        <v>2022</v>
      </c>
      <c r="E145" t="s">
        <v>131</v>
      </c>
      <c r="F145">
        <v>0</v>
      </c>
      <c r="G145">
        <v>0</v>
      </c>
      <c r="H145">
        <v>0</v>
      </c>
      <c r="I145">
        <v>0</v>
      </c>
      <c r="J145">
        <v>0</v>
      </c>
      <c r="K145">
        <v>0</v>
      </c>
      <c r="L145">
        <v>0</v>
      </c>
      <c r="M145">
        <v>0</v>
      </c>
      <c r="N145">
        <v>0</v>
      </c>
      <c r="O145">
        <v>0</v>
      </c>
      <c r="P145">
        <v>0</v>
      </c>
      <c r="Q145">
        <v>29.29</v>
      </c>
      <c r="R145">
        <v>4</v>
      </c>
      <c r="S145">
        <v>0</v>
      </c>
      <c r="T145">
        <v>6.4486439999999998</v>
      </c>
      <c r="U145">
        <v>0</v>
      </c>
      <c r="V145">
        <v>0</v>
      </c>
      <c r="W145">
        <v>617.39</v>
      </c>
      <c r="X145">
        <v>0</v>
      </c>
      <c r="Y145">
        <v>0</v>
      </c>
    </row>
    <row r="146" spans="1:25">
      <c r="A146">
        <v>923436596</v>
      </c>
      <c r="B146">
        <v>1352023</v>
      </c>
      <c r="C146">
        <v>135</v>
      </c>
      <c r="D146">
        <v>2023</v>
      </c>
      <c r="E146" t="s">
        <v>131</v>
      </c>
      <c r="F146">
        <v>0</v>
      </c>
      <c r="G146">
        <v>0</v>
      </c>
      <c r="H146">
        <v>0</v>
      </c>
      <c r="I146">
        <v>0</v>
      </c>
      <c r="J146">
        <v>0</v>
      </c>
      <c r="K146">
        <v>0</v>
      </c>
      <c r="L146">
        <v>0</v>
      </c>
      <c r="M146">
        <v>0</v>
      </c>
      <c r="N146">
        <v>0</v>
      </c>
      <c r="O146">
        <v>0</v>
      </c>
      <c r="P146">
        <v>0</v>
      </c>
      <c r="Q146">
        <v>24.24</v>
      </c>
      <c r="R146">
        <v>5</v>
      </c>
      <c r="S146">
        <v>0</v>
      </c>
      <c r="T146">
        <v>7.0264639999999998</v>
      </c>
      <c r="U146">
        <v>0</v>
      </c>
      <c r="V146">
        <v>0</v>
      </c>
      <c r="W146">
        <v>617.39</v>
      </c>
      <c r="X146">
        <v>0</v>
      </c>
      <c r="Y146">
        <v>0</v>
      </c>
    </row>
    <row r="147" spans="1:25">
      <c r="A147">
        <v>924868759</v>
      </c>
      <c r="B147">
        <v>1382019</v>
      </c>
      <c r="C147">
        <v>138</v>
      </c>
      <c r="D147">
        <v>2019</v>
      </c>
      <c r="E147" t="s">
        <v>231</v>
      </c>
      <c r="F147">
        <v>1151.9592198581599</v>
      </c>
      <c r="G147">
        <v>509.36170212766001</v>
      </c>
      <c r="H147">
        <v>1.1790780141843999</v>
      </c>
      <c r="I147">
        <v>96.5795782097385</v>
      </c>
      <c r="J147">
        <v>0</v>
      </c>
      <c r="K147">
        <v>0</v>
      </c>
      <c r="L147">
        <v>0</v>
      </c>
      <c r="M147">
        <v>0</v>
      </c>
      <c r="N147">
        <v>1756.7214221813699</v>
      </c>
      <c r="O147">
        <v>6246.85</v>
      </c>
      <c r="P147">
        <v>353</v>
      </c>
      <c r="Q147">
        <v>14789.43</v>
      </c>
      <c r="R147">
        <v>1351</v>
      </c>
      <c r="S147">
        <v>0</v>
      </c>
      <c r="T147">
        <v>5219.3544301813699</v>
      </c>
      <c r="U147">
        <v>14693.24</v>
      </c>
      <c r="V147">
        <v>0</v>
      </c>
      <c r="W147">
        <v>2819.22</v>
      </c>
      <c r="X147">
        <v>596.04999999999995</v>
      </c>
      <c r="Y147">
        <v>0</v>
      </c>
    </row>
    <row r="148" spans="1:25">
      <c r="A148">
        <v>924868759</v>
      </c>
      <c r="B148">
        <v>1382020</v>
      </c>
      <c r="C148">
        <v>138</v>
      </c>
      <c r="D148">
        <v>2020</v>
      </c>
      <c r="E148" t="s">
        <v>231</v>
      </c>
      <c r="F148">
        <v>916.37457044673499</v>
      </c>
      <c r="G148">
        <v>1018.06701030928</v>
      </c>
      <c r="H148">
        <v>0</v>
      </c>
      <c r="I148">
        <v>96.5795782097385</v>
      </c>
      <c r="J148">
        <v>0</v>
      </c>
      <c r="K148">
        <v>0</v>
      </c>
      <c r="L148">
        <v>0</v>
      </c>
      <c r="M148">
        <v>0</v>
      </c>
      <c r="N148">
        <v>2031.0211589657499</v>
      </c>
      <c r="O148">
        <v>5911.53</v>
      </c>
      <c r="P148">
        <v>332</v>
      </c>
      <c r="Q148">
        <v>14047.08</v>
      </c>
      <c r="R148">
        <v>1405</v>
      </c>
      <c r="S148">
        <v>1074.2245989304799</v>
      </c>
      <c r="T148">
        <v>6510.7855538962303</v>
      </c>
      <c r="U148">
        <v>14693.24</v>
      </c>
      <c r="V148">
        <v>0</v>
      </c>
      <c r="W148">
        <v>2819.22</v>
      </c>
      <c r="X148">
        <v>596.04999999999995</v>
      </c>
      <c r="Y148">
        <v>0</v>
      </c>
    </row>
    <row r="149" spans="1:25">
      <c r="A149">
        <v>924868759</v>
      </c>
      <c r="B149">
        <v>1382021</v>
      </c>
      <c r="C149">
        <v>138</v>
      </c>
      <c r="D149">
        <v>2021</v>
      </c>
      <c r="E149" t="s">
        <v>231</v>
      </c>
      <c r="F149">
        <v>3283.6099585062202</v>
      </c>
      <c r="G149">
        <v>1667.7427385892099</v>
      </c>
      <c r="H149">
        <v>176.59751037344401</v>
      </c>
      <c r="I149">
        <v>96.5795782097385</v>
      </c>
      <c r="J149">
        <v>0</v>
      </c>
      <c r="K149">
        <v>0</v>
      </c>
      <c r="L149">
        <v>0</v>
      </c>
      <c r="M149">
        <v>0</v>
      </c>
      <c r="N149">
        <v>4871.3347649317302</v>
      </c>
      <c r="O149">
        <v>5593.38</v>
      </c>
      <c r="P149">
        <v>315</v>
      </c>
      <c r="Q149">
        <v>14733.88</v>
      </c>
      <c r="R149">
        <v>1536</v>
      </c>
      <c r="S149">
        <v>11613.7674418605</v>
      </c>
      <c r="T149">
        <v>20035.461142792199</v>
      </c>
      <c r="U149">
        <v>14693.24</v>
      </c>
      <c r="V149">
        <v>0</v>
      </c>
      <c r="W149">
        <v>2819.22</v>
      </c>
      <c r="X149">
        <v>596.04999999999995</v>
      </c>
      <c r="Y149">
        <v>0</v>
      </c>
    </row>
    <row r="150" spans="1:25">
      <c r="A150">
        <v>924868759</v>
      </c>
      <c r="B150">
        <v>1382022</v>
      </c>
      <c r="C150">
        <v>138</v>
      </c>
      <c r="D150">
        <v>2022</v>
      </c>
      <c r="E150" t="s">
        <v>231</v>
      </c>
      <c r="F150">
        <v>2436.3996827914398</v>
      </c>
      <c r="G150">
        <v>540.01586042823203</v>
      </c>
      <c r="H150">
        <v>136.05868358445699</v>
      </c>
      <c r="I150">
        <v>96.5795782097385</v>
      </c>
      <c r="J150">
        <v>0</v>
      </c>
      <c r="K150">
        <v>0</v>
      </c>
      <c r="L150">
        <v>0</v>
      </c>
      <c r="M150">
        <v>0</v>
      </c>
      <c r="N150">
        <v>2936.93643784495</v>
      </c>
      <c r="O150">
        <v>5291.39</v>
      </c>
      <c r="P150">
        <v>299</v>
      </c>
      <c r="Q150">
        <v>14203.63</v>
      </c>
      <c r="R150">
        <v>1556</v>
      </c>
      <c r="S150">
        <v>466.47557003257299</v>
      </c>
      <c r="T150">
        <v>6888.19567987752</v>
      </c>
      <c r="U150">
        <v>14693.24</v>
      </c>
      <c r="V150">
        <v>0</v>
      </c>
      <c r="W150">
        <v>2819.22</v>
      </c>
      <c r="X150">
        <v>596.04999999999995</v>
      </c>
      <c r="Y150">
        <v>0</v>
      </c>
    </row>
    <row r="151" spans="1:25">
      <c r="A151">
        <v>924868759</v>
      </c>
      <c r="B151">
        <v>1382023</v>
      </c>
      <c r="C151">
        <v>138</v>
      </c>
      <c r="D151">
        <v>2023</v>
      </c>
      <c r="E151" t="s">
        <v>231</v>
      </c>
      <c r="F151">
        <v>886</v>
      </c>
      <c r="G151">
        <v>450</v>
      </c>
      <c r="H151">
        <v>140</v>
      </c>
      <c r="I151">
        <v>96.5795782097385</v>
      </c>
      <c r="J151">
        <v>0</v>
      </c>
      <c r="K151">
        <v>0</v>
      </c>
      <c r="L151">
        <v>0</v>
      </c>
      <c r="M151">
        <v>0</v>
      </c>
      <c r="N151">
        <v>1292.57957820974</v>
      </c>
      <c r="O151">
        <v>4994.45</v>
      </c>
      <c r="P151">
        <v>294</v>
      </c>
      <c r="Q151">
        <v>40824.199999999997</v>
      </c>
      <c r="R151">
        <v>1771</v>
      </c>
      <c r="S151">
        <v>104</v>
      </c>
      <c r="T151">
        <v>7292.0187182097397</v>
      </c>
      <c r="U151">
        <v>14693.24</v>
      </c>
      <c r="V151">
        <v>0</v>
      </c>
      <c r="W151">
        <v>2819.22</v>
      </c>
      <c r="X151">
        <v>596.04999999999995</v>
      </c>
      <c r="Y151">
        <v>0</v>
      </c>
    </row>
    <row r="152" spans="1:25">
      <c r="A152">
        <v>968398083</v>
      </c>
      <c r="B152">
        <v>1572019</v>
      </c>
      <c r="C152">
        <v>157</v>
      </c>
      <c r="D152">
        <v>2019</v>
      </c>
      <c r="E152" t="s">
        <v>132</v>
      </c>
      <c r="F152">
        <v>0</v>
      </c>
      <c r="G152">
        <v>0</v>
      </c>
      <c r="H152">
        <v>0</v>
      </c>
      <c r="I152">
        <v>0</v>
      </c>
      <c r="J152">
        <v>0</v>
      </c>
      <c r="K152">
        <v>0</v>
      </c>
      <c r="L152">
        <v>0</v>
      </c>
      <c r="M152">
        <v>0</v>
      </c>
      <c r="N152">
        <v>0</v>
      </c>
      <c r="O152">
        <v>0</v>
      </c>
      <c r="P152">
        <v>0</v>
      </c>
      <c r="Q152">
        <v>0</v>
      </c>
      <c r="R152">
        <v>0</v>
      </c>
      <c r="S152">
        <v>0</v>
      </c>
      <c r="T152">
        <v>0</v>
      </c>
      <c r="U152">
        <v>0</v>
      </c>
      <c r="V152">
        <v>0</v>
      </c>
      <c r="W152">
        <v>0</v>
      </c>
      <c r="X152">
        <v>0</v>
      </c>
      <c r="Y152">
        <v>0</v>
      </c>
    </row>
    <row r="153" spans="1:25">
      <c r="A153">
        <v>968398083</v>
      </c>
      <c r="B153">
        <v>1572020</v>
      </c>
      <c r="C153">
        <v>157</v>
      </c>
      <c r="D153">
        <v>2020</v>
      </c>
      <c r="E153" t="s">
        <v>132</v>
      </c>
      <c r="F153">
        <v>726.70103092783495</v>
      </c>
      <c r="G153">
        <v>74.269759450171804</v>
      </c>
      <c r="H153">
        <v>0</v>
      </c>
      <c r="I153">
        <v>0</v>
      </c>
      <c r="J153">
        <v>0</v>
      </c>
      <c r="K153">
        <v>0</v>
      </c>
      <c r="L153">
        <v>0</v>
      </c>
      <c r="M153">
        <v>0</v>
      </c>
      <c r="N153">
        <v>800.970790378007</v>
      </c>
      <c r="O153">
        <v>0</v>
      </c>
      <c r="P153">
        <v>0</v>
      </c>
      <c r="Q153">
        <v>3831.94</v>
      </c>
      <c r="R153">
        <v>340</v>
      </c>
      <c r="S153">
        <v>0</v>
      </c>
      <c r="T153">
        <v>1461.3209743780101</v>
      </c>
      <c r="U153">
        <v>0</v>
      </c>
      <c r="V153">
        <v>0</v>
      </c>
      <c r="W153">
        <v>1118.74</v>
      </c>
      <c r="X153">
        <v>0</v>
      </c>
      <c r="Y153">
        <v>0</v>
      </c>
    </row>
    <row r="154" spans="1:25">
      <c r="A154">
        <v>968398083</v>
      </c>
      <c r="B154">
        <v>1572021</v>
      </c>
      <c r="C154">
        <v>157</v>
      </c>
      <c r="D154">
        <v>2021</v>
      </c>
      <c r="E154" t="s">
        <v>132</v>
      </c>
      <c r="F154">
        <v>666.65560165975103</v>
      </c>
      <c r="G154">
        <v>80.572614107883794</v>
      </c>
      <c r="H154">
        <v>0</v>
      </c>
      <c r="I154">
        <v>0</v>
      </c>
      <c r="J154">
        <v>0</v>
      </c>
      <c r="K154">
        <v>0</v>
      </c>
      <c r="L154">
        <v>0</v>
      </c>
      <c r="M154">
        <v>0</v>
      </c>
      <c r="N154">
        <v>747.22821576763499</v>
      </c>
      <c r="O154">
        <v>0</v>
      </c>
      <c r="P154">
        <v>0</v>
      </c>
      <c r="Q154">
        <v>3584.49</v>
      </c>
      <c r="R154">
        <v>285</v>
      </c>
      <c r="S154">
        <v>0</v>
      </c>
      <c r="T154">
        <v>1331.89157976763</v>
      </c>
      <c r="U154">
        <v>0</v>
      </c>
      <c r="V154">
        <v>0</v>
      </c>
      <c r="W154">
        <v>1118.74</v>
      </c>
      <c r="X154">
        <v>0</v>
      </c>
      <c r="Y154">
        <v>0</v>
      </c>
    </row>
    <row r="155" spans="1:25">
      <c r="A155">
        <v>968398083</v>
      </c>
      <c r="B155">
        <v>1572022</v>
      </c>
      <c r="C155">
        <v>157</v>
      </c>
      <c r="D155">
        <v>2022</v>
      </c>
      <c r="E155" t="s">
        <v>132</v>
      </c>
      <c r="F155">
        <v>841.66534496431404</v>
      </c>
      <c r="G155">
        <v>84.377478191911194</v>
      </c>
      <c r="H155">
        <v>0</v>
      </c>
      <c r="I155">
        <v>0</v>
      </c>
      <c r="J155">
        <v>0</v>
      </c>
      <c r="K155">
        <v>0</v>
      </c>
      <c r="L155">
        <v>0</v>
      </c>
      <c r="M155">
        <v>0</v>
      </c>
      <c r="N155">
        <v>926.04282315622504</v>
      </c>
      <c r="O155">
        <v>0</v>
      </c>
      <c r="P155">
        <v>0</v>
      </c>
      <c r="Q155">
        <v>3672.36</v>
      </c>
      <c r="R155">
        <v>530</v>
      </c>
      <c r="S155">
        <v>0</v>
      </c>
      <c r="T155">
        <v>1763.05211915623</v>
      </c>
      <c r="U155">
        <v>0</v>
      </c>
      <c r="V155">
        <v>0</v>
      </c>
      <c r="W155">
        <v>1118.74</v>
      </c>
      <c r="X155">
        <v>0</v>
      </c>
      <c r="Y155">
        <v>0</v>
      </c>
    </row>
    <row r="156" spans="1:25">
      <c r="A156">
        <v>968398083</v>
      </c>
      <c r="B156">
        <v>1572023</v>
      </c>
      <c r="C156">
        <v>157</v>
      </c>
      <c r="D156">
        <v>2023</v>
      </c>
      <c r="E156" t="s">
        <v>132</v>
      </c>
      <c r="F156">
        <v>599</v>
      </c>
      <c r="G156">
        <v>83</v>
      </c>
      <c r="H156">
        <v>0</v>
      </c>
      <c r="I156">
        <v>0</v>
      </c>
      <c r="J156">
        <v>0</v>
      </c>
      <c r="K156">
        <v>0</v>
      </c>
      <c r="L156">
        <v>0</v>
      </c>
      <c r="M156">
        <v>0</v>
      </c>
      <c r="N156">
        <v>682</v>
      </c>
      <c r="O156">
        <v>0</v>
      </c>
      <c r="P156">
        <v>0</v>
      </c>
      <c r="Q156">
        <v>3407.74</v>
      </c>
      <c r="R156">
        <v>531</v>
      </c>
      <c r="S156">
        <v>0</v>
      </c>
      <c r="T156">
        <v>1497.887064</v>
      </c>
      <c r="U156">
        <v>0</v>
      </c>
      <c r="V156">
        <v>0</v>
      </c>
      <c r="W156">
        <v>1118.74</v>
      </c>
      <c r="X156">
        <v>0</v>
      </c>
      <c r="Y156">
        <v>0</v>
      </c>
    </row>
    <row r="157" spans="1:25">
      <c r="A157">
        <v>925017809</v>
      </c>
      <c r="B157">
        <v>1612019</v>
      </c>
      <c r="C157">
        <v>161</v>
      </c>
      <c r="D157">
        <v>2019</v>
      </c>
      <c r="E157" t="s">
        <v>133</v>
      </c>
      <c r="F157">
        <v>0</v>
      </c>
      <c r="G157">
        <v>336.037234042553</v>
      </c>
      <c r="H157">
        <v>7.0744680851063801</v>
      </c>
      <c r="I157">
        <v>33.109597860128098</v>
      </c>
      <c r="J157">
        <v>0</v>
      </c>
      <c r="K157">
        <v>-10.199999999999999</v>
      </c>
      <c r="L157">
        <v>0</v>
      </c>
      <c r="M157">
        <v>0</v>
      </c>
      <c r="N157">
        <v>351.87236381757498</v>
      </c>
      <c r="O157">
        <v>7.07</v>
      </c>
      <c r="P157">
        <v>87</v>
      </c>
      <c r="Q157">
        <v>8869.82</v>
      </c>
      <c r="R157">
        <v>371</v>
      </c>
      <c r="S157">
        <v>0</v>
      </c>
      <c r="T157">
        <v>1551.9803678175699</v>
      </c>
      <c r="U157">
        <v>2235.54</v>
      </c>
      <c r="V157">
        <v>0</v>
      </c>
      <c r="W157">
        <v>1414.09</v>
      </c>
      <c r="X157">
        <v>10.7</v>
      </c>
      <c r="Y157">
        <v>0</v>
      </c>
    </row>
    <row r="158" spans="1:25">
      <c r="A158">
        <v>925017809</v>
      </c>
      <c r="B158">
        <v>1612020</v>
      </c>
      <c r="C158">
        <v>161</v>
      </c>
      <c r="D158">
        <v>2020</v>
      </c>
      <c r="E158" t="s">
        <v>133</v>
      </c>
      <c r="F158">
        <v>102.83505154639199</v>
      </c>
      <c r="G158">
        <v>273.08419243986299</v>
      </c>
      <c r="H158">
        <v>15.996563573883201</v>
      </c>
      <c r="I158">
        <v>33.109597860128098</v>
      </c>
      <c r="J158">
        <v>0</v>
      </c>
      <c r="K158">
        <v>-10.199999999999999</v>
      </c>
      <c r="L158">
        <v>0</v>
      </c>
      <c r="M158">
        <v>0</v>
      </c>
      <c r="N158">
        <v>382.83227827249902</v>
      </c>
      <c r="O158">
        <v>0</v>
      </c>
      <c r="P158">
        <v>7</v>
      </c>
      <c r="Q158">
        <v>8532.48</v>
      </c>
      <c r="R158">
        <v>370</v>
      </c>
      <c r="S158">
        <v>502.45989304812798</v>
      </c>
      <c r="T158">
        <v>1975.60749932063</v>
      </c>
      <c r="U158">
        <v>2235.54</v>
      </c>
      <c r="V158">
        <v>0</v>
      </c>
      <c r="W158">
        <v>1479.9</v>
      </c>
      <c r="X158">
        <v>10.7</v>
      </c>
      <c r="Y158">
        <v>0</v>
      </c>
    </row>
    <row r="159" spans="1:25">
      <c r="A159">
        <v>925017809</v>
      </c>
      <c r="B159">
        <v>1612021</v>
      </c>
      <c r="C159">
        <v>161</v>
      </c>
      <c r="D159">
        <v>2021</v>
      </c>
      <c r="E159" t="s">
        <v>133</v>
      </c>
      <c r="F159">
        <v>273.726141078838</v>
      </c>
      <c r="G159">
        <v>49.6680497925311</v>
      </c>
      <c r="H159">
        <v>43.045643153527003</v>
      </c>
      <c r="I159">
        <v>33.109597860128098</v>
      </c>
      <c r="J159">
        <v>0</v>
      </c>
      <c r="K159">
        <v>-10.199999999999999</v>
      </c>
      <c r="L159">
        <v>0</v>
      </c>
      <c r="M159">
        <v>0</v>
      </c>
      <c r="N159">
        <v>303.25814557797003</v>
      </c>
      <c r="O159">
        <v>0</v>
      </c>
      <c r="P159">
        <v>0</v>
      </c>
      <c r="Q159">
        <v>8190.09</v>
      </c>
      <c r="R159">
        <v>323</v>
      </c>
      <c r="S159">
        <v>2292.8372093023299</v>
      </c>
      <c r="T159">
        <v>3603.7868788802998</v>
      </c>
      <c r="U159">
        <v>2235.54</v>
      </c>
      <c r="V159">
        <v>0</v>
      </c>
      <c r="W159">
        <v>1479.9</v>
      </c>
      <c r="X159">
        <v>10.7</v>
      </c>
      <c r="Y159">
        <v>0</v>
      </c>
    </row>
    <row r="160" spans="1:25">
      <c r="A160">
        <v>925017809</v>
      </c>
      <c r="B160">
        <v>1612022</v>
      </c>
      <c r="C160">
        <v>161</v>
      </c>
      <c r="D160">
        <v>2022</v>
      </c>
      <c r="E160" t="s">
        <v>133</v>
      </c>
      <c r="F160">
        <v>-27.422680412371101</v>
      </c>
      <c r="G160">
        <v>334.34575733544801</v>
      </c>
      <c r="H160">
        <v>0</v>
      </c>
      <c r="I160">
        <v>33.109597860128098</v>
      </c>
      <c r="J160">
        <v>0</v>
      </c>
      <c r="K160">
        <v>-10.199999999999999</v>
      </c>
      <c r="L160">
        <v>0</v>
      </c>
      <c r="M160">
        <v>0</v>
      </c>
      <c r="N160">
        <v>329.83267478320499</v>
      </c>
      <c r="O160">
        <v>0</v>
      </c>
      <c r="P160">
        <v>0</v>
      </c>
      <c r="Q160">
        <v>9748.52</v>
      </c>
      <c r="R160">
        <v>342</v>
      </c>
      <c r="S160">
        <v>55.934853420195402</v>
      </c>
      <c r="T160">
        <v>1542.7438002034</v>
      </c>
      <c r="U160">
        <v>2235.54</v>
      </c>
      <c r="V160">
        <v>0</v>
      </c>
      <c r="W160">
        <v>1479.9</v>
      </c>
      <c r="X160">
        <v>10.7</v>
      </c>
      <c r="Y160">
        <v>0</v>
      </c>
    </row>
    <row r="161" spans="1:25">
      <c r="A161">
        <v>925017809</v>
      </c>
      <c r="B161">
        <v>1612023</v>
      </c>
      <c r="C161">
        <v>161</v>
      </c>
      <c r="D161">
        <v>2023</v>
      </c>
      <c r="E161" t="s">
        <v>133</v>
      </c>
      <c r="F161">
        <v>475</v>
      </c>
      <c r="G161">
        <v>52</v>
      </c>
      <c r="H161">
        <v>38</v>
      </c>
      <c r="I161">
        <v>33.109597860128098</v>
      </c>
      <c r="J161">
        <v>0</v>
      </c>
      <c r="K161">
        <v>-10.199999999999999</v>
      </c>
      <c r="L161">
        <v>0</v>
      </c>
      <c r="M161">
        <v>0</v>
      </c>
      <c r="N161">
        <v>511.90959786012797</v>
      </c>
      <c r="O161">
        <v>0</v>
      </c>
      <c r="P161">
        <v>0</v>
      </c>
      <c r="Q161">
        <v>9636.41</v>
      </c>
      <c r="R161">
        <v>161</v>
      </c>
      <c r="S161">
        <v>56</v>
      </c>
      <c r="T161">
        <v>1534.51347386013</v>
      </c>
      <c r="U161">
        <v>2235.54</v>
      </c>
      <c r="V161">
        <v>0</v>
      </c>
      <c r="W161">
        <v>1479.9</v>
      </c>
      <c r="X161">
        <v>10.7</v>
      </c>
      <c r="Y161">
        <v>0</v>
      </c>
    </row>
    <row r="162" spans="1:25">
      <c r="A162">
        <v>926377841</v>
      </c>
      <c r="B162">
        <v>1622019</v>
      </c>
      <c r="C162">
        <v>162</v>
      </c>
      <c r="D162">
        <v>2019</v>
      </c>
      <c r="E162" t="s">
        <v>134</v>
      </c>
      <c r="F162">
        <v>332.5</v>
      </c>
      <c r="G162">
        <v>259.39716312056697</v>
      </c>
      <c r="H162">
        <v>78.998226950354606</v>
      </c>
      <c r="I162">
        <v>177.266618858078</v>
      </c>
      <c r="J162">
        <v>0</v>
      </c>
      <c r="K162">
        <v>0</v>
      </c>
      <c r="L162">
        <v>0</v>
      </c>
      <c r="M162">
        <v>0</v>
      </c>
      <c r="N162">
        <v>690.16555502828999</v>
      </c>
      <c r="O162">
        <v>8954.66</v>
      </c>
      <c r="P162">
        <v>173</v>
      </c>
      <c r="Q162">
        <v>24178.39</v>
      </c>
      <c r="R162">
        <v>568</v>
      </c>
      <c r="S162">
        <v>0</v>
      </c>
      <c r="T162">
        <v>4201.0885350282897</v>
      </c>
      <c r="U162">
        <v>0</v>
      </c>
      <c r="V162">
        <v>0</v>
      </c>
      <c r="W162">
        <v>1951.1</v>
      </c>
      <c r="X162">
        <v>0</v>
      </c>
      <c r="Y162">
        <v>0</v>
      </c>
    </row>
    <row r="163" spans="1:25">
      <c r="A163">
        <v>926377841</v>
      </c>
      <c r="B163">
        <v>1622020</v>
      </c>
      <c r="C163">
        <v>162</v>
      </c>
      <c r="D163">
        <v>2020</v>
      </c>
      <c r="E163" t="s">
        <v>134</v>
      </c>
      <c r="F163">
        <v>790.68728522336801</v>
      </c>
      <c r="G163">
        <v>547.31099656357401</v>
      </c>
      <c r="H163">
        <v>19.4243986254296</v>
      </c>
      <c r="I163">
        <v>177.266618858078</v>
      </c>
      <c r="J163">
        <v>0</v>
      </c>
      <c r="K163">
        <v>0</v>
      </c>
      <c r="L163">
        <v>0</v>
      </c>
      <c r="M163">
        <v>0</v>
      </c>
      <c r="N163">
        <v>1495.8405020195901</v>
      </c>
      <c r="O163">
        <v>8779.93</v>
      </c>
      <c r="P163">
        <v>173</v>
      </c>
      <c r="Q163">
        <v>24606.63</v>
      </c>
      <c r="R163">
        <v>705</v>
      </c>
      <c r="S163">
        <v>0</v>
      </c>
      <c r="T163">
        <v>5164.9569180195904</v>
      </c>
      <c r="U163">
        <v>0</v>
      </c>
      <c r="V163">
        <v>0</v>
      </c>
      <c r="W163">
        <v>1951.1</v>
      </c>
      <c r="X163">
        <v>0</v>
      </c>
      <c r="Y163">
        <v>0</v>
      </c>
    </row>
    <row r="164" spans="1:25">
      <c r="A164">
        <v>926377841</v>
      </c>
      <c r="B164">
        <v>1622021</v>
      </c>
      <c r="C164">
        <v>162</v>
      </c>
      <c r="D164">
        <v>2021</v>
      </c>
      <c r="E164" t="s">
        <v>134</v>
      </c>
      <c r="F164">
        <v>1573.92531120332</v>
      </c>
      <c r="G164">
        <v>1129.1203319502099</v>
      </c>
      <c r="H164">
        <v>11.037344398340201</v>
      </c>
      <c r="I164">
        <v>177.266618858078</v>
      </c>
      <c r="J164">
        <v>0</v>
      </c>
      <c r="K164">
        <v>0</v>
      </c>
      <c r="L164">
        <v>0</v>
      </c>
      <c r="M164">
        <v>0</v>
      </c>
      <c r="N164">
        <v>2869.2749176132602</v>
      </c>
      <c r="O164">
        <v>8605.2000000000007</v>
      </c>
      <c r="P164">
        <v>173</v>
      </c>
      <c r="Q164">
        <v>24349.08</v>
      </c>
      <c r="R164">
        <v>720</v>
      </c>
      <c r="S164">
        <v>0</v>
      </c>
      <c r="T164">
        <v>6517.2527256132598</v>
      </c>
      <c r="U164">
        <v>0</v>
      </c>
      <c r="V164">
        <v>0</v>
      </c>
      <c r="W164">
        <v>1951.1</v>
      </c>
      <c r="X164">
        <v>0</v>
      </c>
      <c r="Y164">
        <v>0</v>
      </c>
    </row>
    <row r="165" spans="1:25">
      <c r="A165">
        <v>926377841</v>
      </c>
      <c r="B165">
        <v>1622022</v>
      </c>
      <c r="C165">
        <v>162</v>
      </c>
      <c r="D165">
        <v>2022</v>
      </c>
      <c r="E165" t="s">
        <v>134</v>
      </c>
      <c r="F165">
        <v>1330</v>
      </c>
      <c r="G165">
        <v>218.32672482157</v>
      </c>
      <c r="H165">
        <v>188.79460745440099</v>
      </c>
      <c r="I165">
        <v>177.266618858078</v>
      </c>
      <c r="J165">
        <v>0</v>
      </c>
      <c r="K165">
        <v>0</v>
      </c>
      <c r="L165">
        <v>0</v>
      </c>
      <c r="M165">
        <v>0</v>
      </c>
      <c r="N165">
        <v>1536.79873622525</v>
      </c>
      <c r="O165">
        <v>8429.4599999999991</v>
      </c>
      <c r="P165">
        <v>174</v>
      </c>
      <c r="Q165">
        <v>26084.26</v>
      </c>
      <c r="R165">
        <v>829</v>
      </c>
      <c r="S165">
        <v>0</v>
      </c>
      <c r="T165">
        <v>5425.1457282252504</v>
      </c>
      <c r="U165">
        <v>0</v>
      </c>
      <c r="V165">
        <v>0</v>
      </c>
      <c r="W165">
        <v>2002.34</v>
      </c>
      <c r="X165">
        <v>0</v>
      </c>
      <c r="Y165">
        <v>0</v>
      </c>
    </row>
    <row r="166" spans="1:25">
      <c r="A166">
        <v>926377841</v>
      </c>
      <c r="B166">
        <v>1622023</v>
      </c>
      <c r="C166">
        <v>162</v>
      </c>
      <c r="D166">
        <v>2023</v>
      </c>
      <c r="E166" t="s">
        <v>134</v>
      </c>
      <c r="F166">
        <v>1637</v>
      </c>
      <c r="G166">
        <v>391</v>
      </c>
      <c r="H166">
        <v>301</v>
      </c>
      <c r="I166">
        <v>177.266618858078</v>
      </c>
      <c r="J166">
        <v>0</v>
      </c>
      <c r="K166">
        <v>0</v>
      </c>
      <c r="L166">
        <v>0</v>
      </c>
      <c r="M166">
        <v>0</v>
      </c>
      <c r="N166">
        <v>1904.2666188580799</v>
      </c>
      <c r="O166">
        <v>8253.7199999999993</v>
      </c>
      <c r="P166">
        <v>174</v>
      </c>
      <c r="Q166">
        <v>25918.62</v>
      </c>
      <c r="R166">
        <v>935</v>
      </c>
      <c r="S166">
        <v>0</v>
      </c>
      <c r="T166">
        <v>5870.0742428580797</v>
      </c>
      <c r="U166">
        <v>0</v>
      </c>
      <c r="V166">
        <v>0</v>
      </c>
      <c r="W166">
        <v>2002.34</v>
      </c>
      <c r="X166">
        <v>0</v>
      </c>
      <c r="Y166">
        <v>0</v>
      </c>
    </row>
    <row r="167" spans="1:25">
      <c r="A167">
        <v>923993355</v>
      </c>
      <c r="B167">
        <v>1642019</v>
      </c>
      <c r="C167">
        <v>164</v>
      </c>
      <c r="D167">
        <v>2019</v>
      </c>
      <c r="E167" t="s">
        <v>232</v>
      </c>
      <c r="F167">
        <v>4655</v>
      </c>
      <c r="G167">
        <v>2211.9503546099299</v>
      </c>
      <c r="H167">
        <v>490.49645390070901</v>
      </c>
      <c r="I167">
        <v>326.86208012729799</v>
      </c>
      <c r="J167">
        <v>0</v>
      </c>
      <c r="K167">
        <v>0</v>
      </c>
      <c r="L167">
        <v>0</v>
      </c>
      <c r="M167">
        <v>0</v>
      </c>
      <c r="N167">
        <v>6703.3159808365199</v>
      </c>
      <c r="O167">
        <v>2031.11</v>
      </c>
      <c r="P167">
        <v>184</v>
      </c>
      <c r="Q167">
        <v>38514.33</v>
      </c>
      <c r="R167">
        <v>2331</v>
      </c>
      <c r="S167">
        <v>177.790613718412</v>
      </c>
      <c r="T167">
        <v>12785.7053785549</v>
      </c>
      <c r="U167">
        <v>28626.27</v>
      </c>
      <c r="V167">
        <v>2234.12</v>
      </c>
      <c r="W167">
        <v>7126.65</v>
      </c>
      <c r="X167">
        <v>2142.3200000000002</v>
      </c>
      <c r="Y167">
        <v>0</v>
      </c>
    </row>
    <row r="168" spans="1:25">
      <c r="A168">
        <v>923993355</v>
      </c>
      <c r="B168">
        <v>1642020</v>
      </c>
      <c r="C168">
        <v>164</v>
      </c>
      <c r="D168">
        <v>2020</v>
      </c>
      <c r="E168" t="s">
        <v>232</v>
      </c>
      <c r="F168">
        <v>7137.8951890034396</v>
      </c>
      <c r="G168">
        <v>4154.5360824742302</v>
      </c>
      <c r="H168">
        <v>3390.12886597938</v>
      </c>
      <c r="I168">
        <v>326.86208012729799</v>
      </c>
      <c r="J168">
        <v>0</v>
      </c>
      <c r="K168">
        <v>0</v>
      </c>
      <c r="L168">
        <v>0</v>
      </c>
      <c r="M168">
        <v>0</v>
      </c>
      <c r="N168">
        <v>8229.1644856255807</v>
      </c>
      <c r="O168">
        <v>1846.28</v>
      </c>
      <c r="P168">
        <v>183</v>
      </c>
      <c r="Q168">
        <v>48606.25</v>
      </c>
      <c r="R168">
        <v>1596</v>
      </c>
      <c r="S168">
        <v>902.11764705882297</v>
      </c>
      <c r="T168">
        <v>15128.1136406844</v>
      </c>
      <c r="U168">
        <v>28626.27</v>
      </c>
      <c r="V168">
        <v>2234.12</v>
      </c>
      <c r="W168">
        <v>7225.36</v>
      </c>
      <c r="X168">
        <v>2142.3200000000002</v>
      </c>
      <c r="Y168">
        <v>0</v>
      </c>
    </row>
    <row r="169" spans="1:25">
      <c r="A169">
        <v>923993355</v>
      </c>
      <c r="B169">
        <v>1642021</v>
      </c>
      <c r="C169">
        <v>164</v>
      </c>
      <c r="D169">
        <v>2021</v>
      </c>
      <c r="E169" t="s">
        <v>232</v>
      </c>
      <c r="F169">
        <v>10340.887966804999</v>
      </c>
      <c r="G169">
        <v>7908.2572614107903</v>
      </c>
      <c r="H169">
        <v>2591.5684647302901</v>
      </c>
      <c r="I169">
        <v>326.86208012729799</v>
      </c>
      <c r="J169">
        <v>0</v>
      </c>
      <c r="K169">
        <v>0</v>
      </c>
      <c r="L169">
        <v>0</v>
      </c>
      <c r="M169">
        <v>0</v>
      </c>
      <c r="N169">
        <v>15984.438843612799</v>
      </c>
      <c r="O169">
        <v>2570.4499999999998</v>
      </c>
      <c r="P169">
        <v>235</v>
      </c>
      <c r="Q169">
        <v>46627.66</v>
      </c>
      <c r="R169">
        <v>2282</v>
      </c>
      <c r="S169">
        <v>69.209302325581405</v>
      </c>
      <c r="T169">
        <v>22683.610141938399</v>
      </c>
      <c r="U169">
        <v>28626.27</v>
      </c>
      <c r="V169">
        <v>2234.12</v>
      </c>
      <c r="W169">
        <v>7225.36</v>
      </c>
      <c r="X169">
        <v>2142.3200000000002</v>
      </c>
      <c r="Y169">
        <v>0</v>
      </c>
    </row>
    <row r="170" spans="1:25">
      <c r="A170">
        <v>923993355</v>
      </c>
      <c r="B170">
        <v>1642022</v>
      </c>
      <c r="C170">
        <v>164</v>
      </c>
      <c r="D170">
        <v>2022</v>
      </c>
      <c r="E170" t="s">
        <v>232</v>
      </c>
      <c r="F170">
        <v>6917.8984932593203</v>
      </c>
      <c r="G170">
        <v>5848.4139571768401</v>
      </c>
      <c r="H170">
        <v>1883.7272006344199</v>
      </c>
      <c r="I170">
        <v>326.86208012729799</v>
      </c>
      <c r="J170">
        <v>0</v>
      </c>
      <c r="K170">
        <v>0</v>
      </c>
      <c r="L170">
        <v>0</v>
      </c>
      <c r="M170">
        <v>0</v>
      </c>
      <c r="N170">
        <v>11209.447329929</v>
      </c>
      <c r="O170">
        <v>2358.35</v>
      </c>
      <c r="P170">
        <v>210</v>
      </c>
      <c r="Q170">
        <v>52307.9</v>
      </c>
      <c r="R170">
        <v>2277</v>
      </c>
      <c r="S170">
        <v>692.32573289902302</v>
      </c>
      <c r="T170">
        <v>18958.871562828099</v>
      </c>
      <c r="U170">
        <v>28626.27</v>
      </c>
      <c r="V170">
        <v>2234.12</v>
      </c>
      <c r="W170">
        <v>7225.36</v>
      </c>
      <c r="X170">
        <v>2142.3200000000002</v>
      </c>
      <c r="Y170">
        <v>0</v>
      </c>
    </row>
    <row r="171" spans="1:25">
      <c r="A171">
        <v>923993355</v>
      </c>
      <c r="B171">
        <v>1642023</v>
      </c>
      <c r="C171">
        <v>164</v>
      </c>
      <c r="D171">
        <v>2023</v>
      </c>
      <c r="E171" t="s">
        <v>232</v>
      </c>
      <c r="F171">
        <v>8127</v>
      </c>
      <c r="G171">
        <v>5950</v>
      </c>
      <c r="H171">
        <v>1133</v>
      </c>
      <c r="I171">
        <v>326.86208012729799</v>
      </c>
      <c r="J171">
        <v>0</v>
      </c>
      <c r="K171">
        <v>0</v>
      </c>
      <c r="L171">
        <v>0</v>
      </c>
      <c r="M171">
        <v>0</v>
      </c>
      <c r="N171">
        <v>13270.862080127299</v>
      </c>
      <c r="O171">
        <v>2146.25</v>
      </c>
      <c r="P171">
        <v>210</v>
      </c>
      <c r="Q171">
        <v>52496.77</v>
      </c>
      <c r="R171">
        <v>2785</v>
      </c>
      <c r="S171">
        <v>571</v>
      </c>
      <c r="T171">
        <v>21405.018552127302</v>
      </c>
      <c r="U171">
        <v>28626.27</v>
      </c>
      <c r="V171">
        <v>1230.8399999999999</v>
      </c>
      <c r="W171">
        <v>7225.36</v>
      </c>
      <c r="X171">
        <v>2142.3200000000002</v>
      </c>
      <c r="Y171">
        <v>0</v>
      </c>
    </row>
    <row r="172" spans="1:25">
      <c r="A172">
        <v>930187240</v>
      </c>
      <c r="B172">
        <v>1672019</v>
      </c>
      <c r="C172">
        <v>167</v>
      </c>
      <c r="D172">
        <v>2019</v>
      </c>
      <c r="E172" t="s">
        <v>135</v>
      </c>
      <c r="F172">
        <v>0</v>
      </c>
      <c r="G172">
        <v>0</v>
      </c>
      <c r="H172">
        <v>0</v>
      </c>
      <c r="I172">
        <v>0</v>
      </c>
      <c r="J172">
        <v>0</v>
      </c>
      <c r="K172">
        <v>0</v>
      </c>
      <c r="L172">
        <v>0</v>
      </c>
      <c r="M172">
        <v>0</v>
      </c>
      <c r="N172">
        <v>0</v>
      </c>
      <c r="O172">
        <v>0</v>
      </c>
      <c r="P172">
        <v>0</v>
      </c>
      <c r="Q172">
        <v>0</v>
      </c>
      <c r="R172">
        <v>0</v>
      </c>
      <c r="S172">
        <v>0</v>
      </c>
      <c r="T172">
        <v>0</v>
      </c>
      <c r="U172">
        <v>0</v>
      </c>
      <c r="V172">
        <v>0</v>
      </c>
      <c r="W172">
        <v>0</v>
      </c>
      <c r="X172">
        <v>0</v>
      </c>
      <c r="Y172">
        <v>0</v>
      </c>
    </row>
    <row r="173" spans="1:25">
      <c r="A173">
        <v>930187240</v>
      </c>
      <c r="B173">
        <v>1672020</v>
      </c>
      <c r="C173">
        <v>167</v>
      </c>
      <c r="D173">
        <v>2020</v>
      </c>
      <c r="E173" t="s">
        <v>135</v>
      </c>
      <c r="F173">
        <v>0</v>
      </c>
      <c r="G173">
        <v>0</v>
      </c>
      <c r="H173">
        <v>0</v>
      </c>
      <c r="I173">
        <v>0</v>
      </c>
      <c r="J173">
        <v>0</v>
      </c>
      <c r="K173">
        <v>0</v>
      </c>
      <c r="L173">
        <v>0</v>
      </c>
      <c r="M173">
        <v>0</v>
      </c>
      <c r="N173">
        <v>0</v>
      </c>
      <c r="O173">
        <v>0</v>
      </c>
      <c r="P173">
        <v>0</v>
      </c>
      <c r="Q173">
        <v>0</v>
      </c>
      <c r="R173">
        <v>0</v>
      </c>
      <c r="S173">
        <v>0</v>
      </c>
      <c r="T173">
        <v>0</v>
      </c>
      <c r="U173">
        <v>0</v>
      </c>
      <c r="V173">
        <v>0</v>
      </c>
      <c r="W173">
        <v>32.9</v>
      </c>
      <c r="X173">
        <v>0</v>
      </c>
      <c r="Y173">
        <v>0</v>
      </c>
    </row>
    <row r="174" spans="1:25">
      <c r="A174">
        <v>930187240</v>
      </c>
      <c r="B174">
        <v>1672021</v>
      </c>
      <c r="C174">
        <v>167</v>
      </c>
      <c r="D174">
        <v>2021</v>
      </c>
      <c r="E174" t="s">
        <v>135</v>
      </c>
      <c r="F174">
        <v>0</v>
      </c>
      <c r="G174">
        <v>0</v>
      </c>
      <c r="H174">
        <v>0</v>
      </c>
      <c r="I174">
        <v>0</v>
      </c>
      <c r="J174">
        <v>0</v>
      </c>
      <c r="K174">
        <v>0</v>
      </c>
      <c r="L174">
        <v>0</v>
      </c>
      <c r="M174">
        <v>0</v>
      </c>
      <c r="N174">
        <v>0</v>
      </c>
      <c r="O174">
        <v>0</v>
      </c>
      <c r="P174">
        <v>0</v>
      </c>
      <c r="Q174">
        <v>0</v>
      </c>
      <c r="R174">
        <v>0</v>
      </c>
      <c r="S174">
        <v>0</v>
      </c>
      <c r="T174">
        <v>0</v>
      </c>
      <c r="U174">
        <v>0</v>
      </c>
      <c r="V174">
        <v>0</v>
      </c>
      <c r="W174">
        <v>32.9</v>
      </c>
      <c r="X174">
        <v>0</v>
      </c>
      <c r="Y174">
        <v>0</v>
      </c>
    </row>
    <row r="175" spans="1:25">
      <c r="A175">
        <v>930187240</v>
      </c>
      <c r="B175">
        <v>1672022</v>
      </c>
      <c r="C175">
        <v>167</v>
      </c>
      <c r="D175">
        <v>2022</v>
      </c>
      <c r="E175" t="s">
        <v>135</v>
      </c>
      <c r="F175">
        <v>0</v>
      </c>
      <c r="G175">
        <v>0</v>
      </c>
      <c r="H175">
        <v>0</v>
      </c>
      <c r="I175">
        <v>0</v>
      </c>
      <c r="J175">
        <v>0</v>
      </c>
      <c r="K175">
        <v>0</v>
      </c>
      <c r="L175">
        <v>0</v>
      </c>
      <c r="M175">
        <v>0</v>
      </c>
      <c r="N175">
        <v>0</v>
      </c>
      <c r="O175">
        <v>0</v>
      </c>
      <c r="P175">
        <v>0</v>
      </c>
      <c r="Q175">
        <v>0</v>
      </c>
      <c r="R175">
        <v>0</v>
      </c>
      <c r="S175">
        <v>0</v>
      </c>
      <c r="T175">
        <v>0</v>
      </c>
      <c r="U175">
        <v>0</v>
      </c>
      <c r="V175">
        <v>0</v>
      </c>
      <c r="W175">
        <v>0</v>
      </c>
      <c r="X175">
        <v>0</v>
      </c>
      <c r="Y175">
        <v>0</v>
      </c>
    </row>
    <row r="176" spans="1:25">
      <c r="A176">
        <v>930187240</v>
      </c>
      <c r="B176">
        <v>1672023</v>
      </c>
      <c r="C176">
        <v>167</v>
      </c>
      <c r="D176">
        <v>2023</v>
      </c>
      <c r="E176" t="s">
        <v>135</v>
      </c>
      <c r="F176">
        <v>0</v>
      </c>
      <c r="G176">
        <v>0</v>
      </c>
      <c r="H176">
        <v>0</v>
      </c>
      <c r="I176">
        <v>0</v>
      </c>
      <c r="J176">
        <v>0</v>
      </c>
      <c r="K176">
        <v>0</v>
      </c>
      <c r="L176">
        <v>0</v>
      </c>
      <c r="M176">
        <v>0</v>
      </c>
      <c r="N176">
        <v>0</v>
      </c>
      <c r="O176">
        <v>0</v>
      </c>
      <c r="P176">
        <v>0</v>
      </c>
      <c r="Q176">
        <v>0</v>
      </c>
      <c r="R176">
        <v>0</v>
      </c>
      <c r="S176">
        <v>0</v>
      </c>
      <c r="T176">
        <v>0</v>
      </c>
      <c r="U176">
        <v>0</v>
      </c>
      <c r="V176">
        <v>0</v>
      </c>
      <c r="W176">
        <v>0</v>
      </c>
      <c r="X176">
        <v>0</v>
      </c>
      <c r="Y176">
        <v>0</v>
      </c>
    </row>
    <row r="177" spans="1:25">
      <c r="A177">
        <v>925067911</v>
      </c>
      <c r="B177">
        <v>1682019</v>
      </c>
      <c r="C177">
        <v>168</v>
      </c>
      <c r="D177">
        <v>2019</v>
      </c>
      <c r="E177" t="s">
        <v>238</v>
      </c>
      <c r="F177">
        <v>0</v>
      </c>
      <c r="G177">
        <v>0</v>
      </c>
      <c r="H177">
        <v>0</v>
      </c>
      <c r="I177">
        <v>0</v>
      </c>
      <c r="J177">
        <v>0</v>
      </c>
      <c r="K177">
        <v>0</v>
      </c>
      <c r="L177">
        <v>0</v>
      </c>
      <c r="M177">
        <v>0</v>
      </c>
      <c r="N177">
        <v>0</v>
      </c>
      <c r="O177">
        <v>0</v>
      </c>
      <c r="P177">
        <v>0</v>
      </c>
      <c r="Q177">
        <v>0</v>
      </c>
      <c r="R177">
        <v>0</v>
      </c>
      <c r="S177">
        <v>0</v>
      </c>
      <c r="T177">
        <v>0</v>
      </c>
      <c r="U177">
        <v>0</v>
      </c>
      <c r="V177">
        <v>0</v>
      </c>
      <c r="W177">
        <v>0</v>
      </c>
      <c r="X177">
        <v>0</v>
      </c>
      <c r="Y177">
        <v>0</v>
      </c>
    </row>
    <row r="178" spans="1:25">
      <c r="A178">
        <v>925067911</v>
      </c>
      <c r="B178">
        <v>1682020</v>
      </c>
      <c r="C178">
        <v>168</v>
      </c>
      <c r="D178">
        <v>2020</v>
      </c>
      <c r="E178" t="s">
        <v>238</v>
      </c>
      <c r="F178">
        <v>0</v>
      </c>
      <c r="G178">
        <v>0</v>
      </c>
      <c r="H178">
        <v>0</v>
      </c>
      <c r="I178">
        <v>0</v>
      </c>
      <c r="J178">
        <v>0</v>
      </c>
      <c r="K178">
        <v>0</v>
      </c>
      <c r="L178">
        <v>0</v>
      </c>
      <c r="M178">
        <v>0</v>
      </c>
      <c r="N178">
        <v>0</v>
      </c>
      <c r="O178">
        <v>0</v>
      </c>
      <c r="P178">
        <v>0</v>
      </c>
      <c r="Q178">
        <v>0</v>
      </c>
      <c r="R178">
        <v>0</v>
      </c>
      <c r="S178">
        <v>0</v>
      </c>
      <c r="T178">
        <v>0</v>
      </c>
      <c r="U178">
        <v>0</v>
      </c>
      <c r="V178">
        <v>0</v>
      </c>
      <c r="W178">
        <v>0</v>
      </c>
      <c r="X178">
        <v>0</v>
      </c>
      <c r="Y178">
        <v>0</v>
      </c>
    </row>
    <row r="179" spans="1:25">
      <c r="A179">
        <v>925067911</v>
      </c>
      <c r="B179">
        <v>1682021</v>
      </c>
      <c r="C179">
        <v>168</v>
      </c>
      <c r="D179">
        <v>2021</v>
      </c>
      <c r="E179" t="s">
        <v>238</v>
      </c>
      <c r="F179">
        <v>0</v>
      </c>
      <c r="G179">
        <v>0</v>
      </c>
      <c r="H179">
        <v>0</v>
      </c>
      <c r="I179">
        <v>0</v>
      </c>
      <c r="J179">
        <v>0</v>
      </c>
      <c r="K179">
        <v>0</v>
      </c>
      <c r="L179">
        <v>0</v>
      </c>
      <c r="M179">
        <v>0</v>
      </c>
      <c r="N179">
        <v>0</v>
      </c>
      <c r="O179">
        <v>0</v>
      </c>
      <c r="P179">
        <v>0</v>
      </c>
      <c r="Q179">
        <v>0</v>
      </c>
      <c r="R179">
        <v>0</v>
      </c>
      <c r="S179">
        <v>0</v>
      </c>
      <c r="T179">
        <v>0</v>
      </c>
      <c r="U179">
        <v>0</v>
      </c>
      <c r="V179">
        <v>0</v>
      </c>
      <c r="W179">
        <v>0</v>
      </c>
      <c r="X179">
        <v>0</v>
      </c>
      <c r="Y179">
        <v>0</v>
      </c>
    </row>
    <row r="180" spans="1:25">
      <c r="A180">
        <v>925067911</v>
      </c>
      <c r="B180">
        <v>1682022</v>
      </c>
      <c r="C180">
        <v>168</v>
      </c>
      <c r="D180">
        <v>2022</v>
      </c>
      <c r="E180" t="s">
        <v>238</v>
      </c>
      <c r="F180">
        <v>0</v>
      </c>
      <c r="G180">
        <v>0</v>
      </c>
      <c r="H180">
        <v>0</v>
      </c>
      <c r="I180">
        <v>0</v>
      </c>
      <c r="J180">
        <v>0</v>
      </c>
      <c r="K180">
        <v>0</v>
      </c>
      <c r="L180">
        <v>0</v>
      </c>
      <c r="M180">
        <v>0</v>
      </c>
      <c r="N180">
        <v>0</v>
      </c>
      <c r="O180">
        <v>0</v>
      </c>
      <c r="P180">
        <v>0</v>
      </c>
      <c r="Q180">
        <v>0</v>
      </c>
      <c r="R180">
        <v>0</v>
      </c>
      <c r="S180">
        <v>0</v>
      </c>
      <c r="T180">
        <v>0</v>
      </c>
      <c r="U180">
        <v>0</v>
      </c>
      <c r="V180">
        <v>0</v>
      </c>
      <c r="W180">
        <v>0</v>
      </c>
      <c r="X180">
        <v>0</v>
      </c>
      <c r="Y180">
        <v>0</v>
      </c>
    </row>
    <row r="181" spans="1:25">
      <c r="A181">
        <v>925067911</v>
      </c>
      <c r="B181">
        <v>1682023</v>
      </c>
      <c r="C181">
        <v>168</v>
      </c>
      <c r="D181">
        <v>2023</v>
      </c>
      <c r="E181" t="s">
        <v>238</v>
      </c>
      <c r="F181">
        <v>0</v>
      </c>
      <c r="G181">
        <v>0</v>
      </c>
      <c r="H181">
        <v>0</v>
      </c>
      <c r="I181">
        <v>0</v>
      </c>
      <c r="J181">
        <v>0</v>
      </c>
      <c r="K181">
        <v>0</v>
      </c>
      <c r="L181">
        <v>0</v>
      </c>
      <c r="M181">
        <v>0</v>
      </c>
      <c r="N181">
        <v>0</v>
      </c>
      <c r="O181">
        <v>0</v>
      </c>
      <c r="P181">
        <v>0</v>
      </c>
      <c r="Q181">
        <v>0</v>
      </c>
      <c r="R181">
        <v>0</v>
      </c>
      <c r="S181">
        <v>0</v>
      </c>
      <c r="T181">
        <v>0</v>
      </c>
      <c r="U181">
        <v>0</v>
      </c>
      <c r="V181">
        <v>0</v>
      </c>
      <c r="W181">
        <v>0</v>
      </c>
      <c r="X181">
        <v>0</v>
      </c>
      <c r="Y181">
        <v>0</v>
      </c>
    </row>
    <row r="182" spans="1:25">
      <c r="A182">
        <v>919884452</v>
      </c>
      <c r="B182">
        <v>1732019</v>
      </c>
      <c r="C182">
        <v>173</v>
      </c>
      <c r="D182">
        <v>2019</v>
      </c>
      <c r="E182" t="s">
        <v>75</v>
      </c>
      <c r="F182">
        <v>647.313829787234</v>
      </c>
      <c r="G182">
        <v>5000.4698581560297</v>
      </c>
      <c r="H182">
        <v>4940.3368794326198</v>
      </c>
      <c r="I182">
        <v>85.373104375792806</v>
      </c>
      <c r="J182">
        <v>0</v>
      </c>
      <c r="K182">
        <v>0</v>
      </c>
      <c r="L182">
        <v>0</v>
      </c>
      <c r="M182">
        <v>0</v>
      </c>
      <c r="N182">
        <v>792.81991288643098</v>
      </c>
      <c r="O182">
        <v>0</v>
      </c>
      <c r="P182">
        <v>0</v>
      </c>
      <c r="Q182">
        <v>8776.9</v>
      </c>
      <c r="R182">
        <v>426</v>
      </c>
      <c r="S182">
        <v>116.967509025271</v>
      </c>
      <c r="T182">
        <v>2069.5362619117</v>
      </c>
      <c r="U182">
        <v>5828.94</v>
      </c>
      <c r="V182">
        <v>0</v>
      </c>
      <c r="W182">
        <v>1515.16</v>
      </c>
      <c r="X182">
        <v>0</v>
      </c>
      <c r="Y182">
        <v>0</v>
      </c>
    </row>
    <row r="183" spans="1:25">
      <c r="A183">
        <v>919884452</v>
      </c>
      <c r="B183">
        <v>1732020</v>
      </c>
      <c r="C183">
        <v>173</v>
      </c>
      <c r="D183">
        <v>2020</v>
      </c>
      <c r="E183" t="s">
        <v>75</v>
      </c>
      <c r="F183">
        <v>324.50171821305798</v>
      </c>
      <c r="G183">
        <v>6800.8247422680397</v>
      </c>
      <c r="H183">
        <v>6744.8367697594504</v>
      </c>
      <c r="I183">
        <v>85.373104375792806</v>
      </c>
      <c r="J183">
        <v>0</v>
      </c>
      <c r="K183">
        <v>0</v>
      </c>
      <c r="L183">
        <v>0</v>
      </c>
      <c r="M183">
        <v>0</v>
      </c>
      <c r="N183">
        <v>465.86279509744298</v>
      </c>
      <c r="O183">
        <v>0</v>
      </c>
      <c r="P183">
        <v>0</v>
      </c>
      <c r="Q183">
        <v>85723.75</v>
      </c>
      <c r="R183">
        <v>774</v>
      </c>
      <c r="S183">
        <v>487.44385026738001</v>
      </c>
      <c r="T183">
        <v>8893.81214536482</v>
      </c>
      <c r="U183">
        <v>6296.35</v>
      </c>
      <c r="V183">
        <v>0</v>
      </c>
      <c r="W183">
        <v>3780.14</v>
      </c>
      <c r="X183">
        <v>96.68</v>
      </c>
      <c r="Y183">
        <v>0</v>
      </c>
    </row>
    <row r="184" spans="1:25">
      <c r="A184">
        <v>919884452</v>
      </c>
      <c r="B184">
        <v>1732021</v>
      </c>
      <c r="C184">
        <v>173</v>
      </c>
      <c r="D184">
        <v>2021</v>
      </c>
      <c r="E184" t="s">
        <v>75</v>
      </c>
      <c r="F184">
        <v>324.49792531120301</v>
      </c>
      <c r="G184">
        <v>93.817427385892103</v>
      </c>
      <c r="H184">
        <v>26.489626556016599</v>
      </c>
      <c r="I184">
        <v>85.373104375792806</v>
      </c>
      <c r="J184">
        <v>0</v>
      </c>
      <c r="K184">
        <v>0</v>
      </c>
      <c r="L184">
        <v>0</v>
      </c>
      <c r="M184">
        <v>0</v>
      </c>
      <c r="N184">
        <v>477.19883051687202</v>
      </c>
      <c r="O184">
        <v>0</v>
      </c>
      <c r="P184">
        <v>0</v>
      </c>
      <c r="Q184">
        <v>86359.039999999994</v>
      </c>
      <c r="R184">
        <v>1943</v>
      </c>
      <c r="S184">
        <v>66.976744186046503</v>
      </c>
      <c r="T184">
        <v>9706.7913187029208</v>
      </c>
      <c r="U184">
        <v>6296.35</v>
      </c>
      <c r="V184">
        <v>0</v>
      </c>
      <c r="W184">
        <v>3780.14</v>
      </c>
      <c r="X184">
        <v>96.68</v>
      </c>
      <c r="Y184">
        <v>0</v>
      </c>
    </row>
    <row r="185" spans="1:25">
      <c r="A185">
        <v>919884452</v>
      </c>
      <c r="B185">
        <v>1732022</v>
      </c>
      <c r="C185">
        <v>173</v>
      </c>
      <c r="D185">
        <v>2022</v>
      </c>
      <c r="E185" t="s">
        <v>75</v>
      </c>
      <c r="F185">
        <v>413.44964314036503</v>
      </c>
      <c r="G185">
        <v>54.845360824742301</v>
      </c>
      <c r="H185">
        <v>0</v>
      </c>
      <c r="I185">
        <v>85.373104375792806</v>
      </c>
      <c r="J185">
        <v>0</v>
      </c>
      <c r="K185">
        <v>0</v>
      </c>
      <c r="L185">
        <v>0</v>
      </c>
      <c r="M185">
        <v>0</v>
      </c>
      <c r="N185">
        <v>553.66810834089995</v>
      </c>
      <c r="O185">
        <v>0</v>
      </c>
      <c r="P185">
        <v>0</v>
      </c>
      <c r="Q185">
        <v>84398.63</v>
      </c>
      <c r="R185">
        <v>1941</v>
      </c>
      <c r="S185">
        <v>0</v>
      </c>
      <c r="T185">
        <v>9550.3935763409008</v>
      </c>
      <c r="U185">
        <v>6296.35</v>
      </c>
      <c r="V185">
        <v>0</v>
      </c>
      <c r="W185">
        <v>3780.14</v>
      </c>
      <c r="X185">
        <v>96.68</v>
      </c>
      <c r="Y185">
        <v>0</v>
      </c>
    </row>
    <row r="186" spans="1:25">
      <c r="A186">
        <v>919884452</v>
      </c>
      <c r="B186">
        <v>1732023</v>
      </c>
      <c r="C186">
        <v>173</v>
      </c>
      <c r="D186">
        <v>2023</v>
      </c>
      <c r="E186" t="s">
        <v>75</v>
      </c>
      <c r="F186">
        <v>395</v>
      </c>
      <c r="G186">
        <v>40</v>
      </c>
      <c r="H186">
        <v>0</v>
      </c>
      <c r="I186">
        <v>85.373104375792806</v>
      </c>
      <c r="J186">
        <v>0</v>
      </c>
      <c r="K186">
        <v>0</v>
      </c>
      <c r="L186">
        <v>0</v>
      </c>
      <c r="M186">
        <v>0</v>
      </c>
      <c r="N186">
        <v>520.37310437579299</v>
      </c>
      <c r="O186">
        <v>0</v>
      </c>
      <c r="P186">
        <v>0</v>
      </c>
      <c r="Q186">
        <v>82437.210000000006</v>
      </c>
      <c r="R186">
        <v>1942</v>
      </c>
      <c r="S186">
        <v>0</v>
      </c>
      <c r="T186">
        <v>9354.1238603757902</v>
      </c>
      <c r="U186">
        <v>6296.35</v>
      </c>
      <c r="V186">
        <v>0</v>
      </c>
      <c r="W186">
        <v>3780.14</v>
      </c>
      <c r="X186">
        <v>96.68</v>
      </c>
      <c r="Y186">
        <v>0</v>
      </c>
    </row>
    <row r="187" spans="1:25">
      <c r="A187">
        <v>920295975</v>
      </c>
      <c r="B187">
        <v>1942019</v>
      </c>
      <c r="C187">
        <v>194</v>
      </c>
      <c r="D187">
        <v>2019</v>
      </c>
      <c r="E187" t="s">
        <v>257</v>
      </c>
      <c r="F187">
        <v>0</v>
      </c>
      <c r="G187">
        <v>0</v>
      </c>
      <c r="H187">
        <v>0</v>
      </c>
      <c r="I187">
        <v>0</v>
      </c>
      <c r="J187">
        <v>0</v>
      </c>
      <c r="K187">
        <v>0</v>
      </c>
      <c r="L187">
        <v>0</v>
      </c>
      <c r="M187">
        <v>0</v>
      </c>
      <c r="N187">
        <v>0</v>
      </c>
      <c r="O187">
        <v>0</v>
      </c>
      <c r="P187">
        <v>0</v>
      </c>
      <c r="Q187">
        <v>0</v>
      </c>
      <c r="R187">
        <v>0</v>
      </c>
      <c r="S187">
        <v>0</v>
      </c>
      <c r="T187">
        <v>0</v>
      </c>
      <c r="U187">
        <v>0</v>
      </c>
      <c r="V187">
        <v>0</v>
      </c>
      <c r="W187">
        <v>0</v>
      </c>
      <c r="X187">
        <v>0</v>
      </c>
      <c r="Y187">
        <v>0</v>
      </c>
    </row>
    <row r="188" spans="1:25">
      <c r="A188">
        <v>920295975</v>
      </c>
      <c r="B188">
        <v>1942020</v>
      </c>
      <c r="C188">
        <v>194</v>
      </c>
      <c r="D188">
        <v>2020</v>
      </c>
      <c r="E188" t="s">
        <v>257</v>
      </c>
      <c r="F188">
        <v>0</v>
      </c>
      <c r="G188">
        <v>0</v>
      </c>
      <c r="H188">
        <v>0</v>
      </c>
      <c r="I188">
        <v>0</v>
      </c>
      <c r="J188">
        <v>0</v>
      </c>
      <c r="K188">
        <v>0</v>
      </c>
      <c r="L188">
        <v>0</v>
      </c>
      <c r="M188">
        <v>0</v>
      </c>
      <c r="N188">
        <v>0</v>
      </c>
      <c r="O188">
        <v>0</v>
      </c>
      <c r="P188">
        <v>0</v>
      </c>
      <c r="Q188">
        <v>0</v>
      </c>
      <c r="R188">
        <v>0</v>
      </c>
      <c r="S188">
        <v>0</v>
      </c>
      <c r="T188">
        <v>0</v>
      </c>
      <c r="U188">
        <v>0</v>
      </c>
      <c r="V188">
        <v>0</v>
      </c>
      <c r="W188">
        <v>98.71</v>
      </c>
      <c r="X188">
        <v>0</v>
      </c>
      <c r="Y188">
        <v>0</v>
      </c>
    </row>
    <row r="189" spans="1:25">
      <c r="A189">
        <v>920295975</v>
      </c>
      <c r="B189">
        <v>1942021</v>
      </c>
      <c r="C189">
        <v>194</v>
      </c>
      <c r="D189">
        <v>2021</v>
      </c>
      <c r="E189" t="s">
        <v>257</v>
      </c>
      <c r="F189">
        <v>0</v>
      </c>
      <c r="G189">
        <v>0</v>
      </c>
      <c r="H189">
        <v>0</v>
      </c>
      <c r="I189">
        <v>0</v>
      </c>
      <c r="J189">
        <v>0</v>
      </c>
      <c r="K189">
        <v>0</v>
      </c>
      <c r="L189">
        <v>0</v>
      </c>
      <c r="M189">
        <v>0</v>
      </c>
      <c r="N189">
        <v>0</v>
      </c>
      <c r="O189">
        <v>0</v>
      </c>
      <c r="P189">
        <v>0</v>
      </c>
      <c r="Q189">
        <v>0</v>
      </c>
      <c r="R189">
        <v>0</v>
      </c>
      <c r="S189">
        <v>0</v>
      </c>
      <c r="T189">
        <v>0</v>
      </c>
      <c r="U189">
        <v>0</v>
      </c>
      <c r="V189">
        <v>0</v>
      </c>
      <c r="W189">
        <v>131.61000000000001</v>
      </c>
      <c r="X189">
        <v>0</v>
      </c>
      <c r="Y189">
        <v>0</v>
      </c>
    </row>
    <row r="190" spans="1:25">
      <c r="A190">
        <v>920295975</v>
      </c>
      <c r="B190">
        <v>1942022</v>
      </c>
      <c r="C190">
        <v>194</v>
      </c>
      <c r="D190">
        <v>2022</v>
      </c>
      <c r="E190" t="s">
        <v>257</v>
      </c>
      <c r="F190">
        <v>0</v>
      </c>
      <c r="G190">
        <v>0</v>
      </c>
      <c r="H190">
        <v>0</v>
      </c>
      <c r="I190">
        <v>0</v>
      </c>
      <c r="J190">
        <v>0</v>
      </c>
      <c r="K190">
        <v>0</v>
      </c>
      <c r="L190">
        <v>0</v>
      </c>
      <c r="M190">
        <v>0</v>
      </c>
      <c r="N190">
        <v>0</v>
      </c>
      <c r="O190">
        <v>0</v>
      </c>
      <c r="P190">
        <v>0</v>
      </c>
      <c r="Q190">
        <v>0</v>
      </c>
      <c r="R190">
        <v>0</v>
      </c>
      <c r="S190">
        <v>0</v>
      </c>
      <c r="T190">
        <v>0</v>
      </c>
      <c r="U190">
        <v>0</v>
      </c>
      <c r="V190">
        <v>0</v>
      </c>
      <c r="W190">
        <v>131.61000000000001</v>
      </c>
      <c r="X190">
        <v>0</v>
      </c>
      <c r="Y190">
        <v>0</v>
      </c>
    </row>
    <row r="191" spans="1:25">
      <c r="A191">
        <v>920295975</v>
      </c>
      <c r="B191">
        <v>1942023</v>
      </c>
      <c r="C191">
        <v>194</v>
      </c>
      <c r="D191">
        <v>2023</v>
      </c>
      <c r="E191" t="s">
        <v>257</v>
      </c>
      <c r="F191">
        <v>0</v>
      </c>
      <c r="G191">
        <v>0</v>
      </c>
      <c r="H191">
        <v>0</v>
      </c>
      <c r="I191">
        <v>0</v>
      </c>
      <c r="J191">
        <v>0</v>
      </c>
      <c r="K191">
        <v>0</v>
      </c>
      <c r="L191">
        <v>0</v>
      </c>
      <c r="M191">
        <v>0</v>
      </c>
      <c r="N191">
        <v>0</v>
      </c>
      <c r="O191">
        <v>0</v>
      </c>
      <c r="P191">
        <v>0</v>
      </c>
      <c r="Q191">
        <v>0</v>
      </c>
      <c r="R191">
        <v>0</v>
      </c>
      <c r="S191">
        <v>0</v>
      </c>
      <c r="T191">
        <v>0</v>
      </c>
      <c r="U191">
        <v>0</v>
      </c>
      <c r="V191">
        <v>0</v>
      </c>
      <c r="W191">
        <v>131.61000000000001</v>
      </c>
      <c r="X191">
        <v>0</v>
      </c>
      <c r="Y191">
        <v>0</v>
      </c>
    </row>
    <row r="192" spans="1:25">
      <c r="A192">
        <v>924619260</v>
      </c>
      <c r="B192">
        <v>1972019</v>
      </c>
      <c r="C192">
        <v>197</v>
      </c>
      <c r="D192">
        <v>2019</v>
      </c>
      <c r="E192" t="s">
        <v>76</v>
      </c>
      <c r="F192">
        <v>6558.0319148936196</v>
      </c>
      <c r="G192">
        <v>11821.436170212801</v>
      </c>
      <c r="H192">
        <v>7052.0656028368803</v>
      </c>
      <c r="I192">
        <v>898.28781415518404</v>
      </c>
      <c r="J192">
        <v>-737.64751283085104</v>
      </c>
      <c r="K192">
        <v>557.82738589211601</v>
      </c>
      <c r="L192">
        <v>1006.93262411348</v>
      </c>
      <c r="M192">
        <v>0</v>
      </c>
      <c r="N192">
        <v>11038.937545372501</v>
      </c>
      <c r="O192">
        <v>4496.5200000000004</v>
      </c>
      <c r="P192">
        <v>95</v>
      </c>
      <c r="Q192">
        <v>201926.27</v>
      </c>
      <c r="R192">
        <v>3534</v>
      </c>
      <c r="S192">
        <v>0</v>
      </c>
      <c r="T192">
        <v>31924.882789372499</v>
      </c>
      <c r="U192">
        <v>14465.55</v>
      </c>
      <c r="V192">
        <v>0</v>
      </c>
      <c r="W192">
        <v>12264.06</v>
      </c>
      <c r="X192">
        <v>922.71</v>
      </c>
      <c r="Y192">
        <v>1</v>
      </c>
    </row>
    <row r="193" spans="1:25">
      <c r="A193">
        <v>924619260</v>
      </c>
      <c r="B193">
        <v>1972020</v>
      </c>
      <c r="C193">
        <v>197</v>
      </c>
      <c r="D193">
        <v>2020</v>
      </c>
      <c r="E193" t="s">
        <v>76</v>
      </c>
      <c r="F193">
        <v>7806.3230240549801</v>
      </c>
      <c r="G193">
        <v>12021.4175257732</v>
      </c>
      <c r="H193">
        <v>8985.4982817869404</v>
      </c>
      <c r="I193">
        <v>898.28781415518404</v>
      </c>
      <c r="J193">
        <v>-737.64751283085104</v>
      </c>
      <c r="K193">
        <v>557.82738589211601</v>
      </c>
      <c r="L193">
        <v>589.58762886597901</v>
      </c>
      <c r="M193">
        <v>0</v>
      </c>
      <c r="N193">
        <v>10971.1223263917</v>
      </c>
      <c r="O193">
        <v>4601.5600000000004</v>
      </c>
      <c r="P193">
        <v>96</v>
      </c>
      <c r="Q193">
        <v>274103.90000000002</v>
      </c>
      <c r="R193">
        <v>4228</v>
      </c>
      <c r="S193">
        <v>105.11229946524099</v>
      </c>
      <c r="T193">
        <v>38700.011081856901</v>
      </c>
      <c r="U193">
        <v>15137.66</v>
      </c>
      <c r="V193">
        <v>0</v>
      </c>
      <c r="W193">
        <v>14520.18</v>
      </c>
      <c r="X193">
        <v>1182.78</v>
      </c>
      <c r="Y193">
        <v>1</v>
      </c>
    </row>
    <row r="194" spans="1:25">
      <c r="A194">
        <v>924619260</v>
      </c>
      <c r="B194">
        <v>1972021</v>
      </c>
      <c r="C194">
        <v>197</v>
      </c>
      <c r="D194">
        <v>2021</v>
      </c>
      <c r="E194" t="s">
        <v>76</v>
      </c>
      <c r="F194">
        <v>10334.265560166001</v>
      </c>
      <c r="G194">
        <v>10864.058091286301</v>
      </c>
      <c r="H194">
        <v>5929.2614107883801</v>
      </c>
      <c r="I194">
        <v>898.28781415518404</v>
      </c>
      <c r="J194">
        <v>-737.64751283085104</v>
      </c>
      <c r="K194">
        <v>557.82738589211601</v>
      </c>
      <c r="L194">
        <v>78.365145228215795</v>
      </c>
      <c r="M194">
        <v>0</v>
      </c>
      <c r="N194">
        <v>15909.1647826521</v>
      </c>
      <c r="O194">
        <v>28276.97</v>
      </c>
      <c r="P194">
        <v>438</v>
      </c>
      <c r="Q194">
        <v>346605.74</v>
      </c>
      <c r="R194">
        <v>5989</v>
      </c>
      <c r="S194">
        <v>246.697674418605</v>
      </c>
      <c r="T194">
        <v>53923.057013070698</v>
      </c>
      <c r="U194">
        <v>17098.39</v>
      </c>
      <c r="V194">
        <v>458.65</v>
      </c>
      <c r="W194">
        <v>18810.07</v>
      </c>
      <c r="X194">
        <v>1564.35</v>
      </c>
      <c r="Y194">
        <v>1</v>
      </c>
    </row>
    <row r="195" spans="1:25">
      <c r="A195">
        <v>924619260</v>
      </c>
      <c r="B195">
        <v>1972022</v>
      </c>
      <c r="C195">
        <v>197</v>
      </c>
      <c r="D195">
        <v>2022</v>
      </c>
      <c r="E195" t="s">
        <v>76</v>
      </c>
      <c r="F195">
        <v>9102.2204599524193</v>
      </c>
      <c r="G195">
        <v>10424.8374306106</v>
      </c>
      <c r="H195">
        <v>6385.2656621728802</v>
      </c>
      <c r="I195">
        <v>898.28781415518404</v>
      </c>
      <c r="J195">
        <v>-737.64751283085104</v>
      </c>
      <c r="K195">
        <v>557.82738589211601</v>
      </c>
      <c r="L195">
        <v>770.99920697858795</v>
      </c>
      <c r="M195">
        <v>0</v>
      </c>
      <c r="N195">
        <v>13089.260708628</v>
      </c>
      <c r="O195">
        <v>50096</v>
      </c>
      <c r="P195">
        <v>692</v>
      </c>
      <c r="Q195">
        <v>413469.76</v>
      </c>
      <c r="R195">
        <v>7174</v>
      </c>
      <c r="S195">
        <v>947.726384364821</v>
      </c>
      <c r="T195">
        <v>60657.084628992903</v>
      </c>
      <c r="U195">
        <v>17607.75</v>
      </c>
      <c r="V195">
        <v>458.65</v>
      </c>
      <c r="W195">
        <v>18782.02</v>
      </c>
      <c r="X195">
        <v>1851.26</v>
      </c>
      <c r="Y195">
        <v>1</v>
      </c>
    </row>
    <row r="196" spans="1:25">
      <c r="A196">
        <v>924619260</v>
      </c>
      <c r="B196">
        <v>1972023</v>
      </c>
      <c r="C196">
        <v>197</v>
      </c>
      <c r="D196">
        <v>2023</v>
      </c>
      <c r="E196" t="s">
        <v>76</v>
      </c>
      <c r="F196">
        <v>6691</v>
      </c>
      <c r="G196">
        <v>8515</v>
      </c>
      <c r="H196">
        <v>4792</v>
      </c>
      <c r="I196">
        <v>898.28781415518404</v>
      </c>
      <c r="J196">
        <v>-737.64751283085104</v>
      </c>
      <c r="K196">
        <v>557.82738589211601</v>
      </c>
      <c r="L196">
        <v>679</v>
      </c>
      <c r="M196">
        <v>0</v>
      </c>
      <c r="N196">
        <v>10453.4676872164</v>
      </c>
      <c r="O196">
        <v>49294.06</v>
      </c>
      <c r="P196">
        <v>823</v>
      </c>
      <c r="Q196">
        <v>473114.3</v>
      </c>
      <c r="R196">
        <v>8670</v>
      </c>
      <c r="S196">
        <v>1749</v>
      </c>
      <c r="T196">
        <v>65368.806583216399</v>
      </c>
      <c r="U196">
        <v>17607.75</v>
      </c>
      <c r="V196">
        <v>458.65</v>
      </c>
      <c r="W196">
        <v>20164.8</v>
      </c>
      <c r="X196">
        <v>1949.22</v>
      </c>
      <c r="Y196">
        <v>1</v>
      </c>
    </row>
    <row r="197" spans="1:25">
      <c r="A197">
        <v>925315958</v>
      </c>
      <c r="B197">
        <v>2042019</v>
      </c>
      <c r="C197">
        <v>204</v>
      </c>
      <c r="D197">
        <v>2019</v>
      </c>
      <c r="E197" t="s">
        <v>239</v>
      </c>
      <c r="F197">
        <v>475.16843971631198</v>
      </c>
      <c r="G197">
        <v>0</v>
      </c>
      <c r="H197">
        <v>0</v>
      </c>
      <c r="I197">
        <v>0</v>
      </c>
      <c r="J197">
        <v>0</v>
      </c>
      <c r="K197">
        <v>0</v>
      </c>
      <c r="L197">
        <v>0</v>
      </c>
      <c r="M197">
        <v>0</v>
      </c>
      <c r="N197">
        <v>475.16843971631198</v>
      </c>
      <c r="O197">
        <v>0</v>
      </c>
      <c r="P197">
        <v>0</v>
      </c>
      <c r="Q197">
        <v>5292.4</v>
      </c>
      <c r="R197">
        <v>196</v>
      </c>
      <c r="S197">
        <v>0</v>
      </c>
      <c r="T197">
        <v>1113.61307971631</v>
      </c>
      <c r="U197">
        <v>0</v>
      </c>
      <c r="V197">
        <v>0</v>
      </c>
      <c r="W197">
        <v>230.32</v>
      </c>
      <c r="X197">
        <v>0</v>
      </c>
      <c r="Y197">
        <v>0</v>
      </c>
    </row>
    <row r="198" spans="1:25">
      <c r="A198">
        <v>925315958</v>
      </c>
      <c r="B198">
        <v>2042020</v>
      </c>
      <c r="C198">
        <v>204</v>
      </c>
      <c r="D198">
        <v>2020</v>
      </c>
      <c r="E198" t="s">
        <v>239</v>
      </c>
      <c r="F198">
        <v>249.08934707903799</v>
      </c>
      <c r="G198">
        <v>0</v>
      </c>
      <c r="H198">
        <v>0</v>
      </c>
      <c r="I198">
        <v>0</v>
      </c>
      <c r="J198">
        <v>0</v>
      </c>
      <c r="K198">
        <v>0</v>
      </c>
      <c r="L198">
        <v>0</v>
      </c>
      <c r="M198">
        <v>0</v>
      </c>
      <c r="N198">
        <v>249.08934707903799</v>
      </c>
      <c r="O198">
        <v>0</v>
      </c>
      <c r="P198">
        <v>0</v>
      </c>
      <c r="Q198">
        <v>0</v>
      </c>
      <c r="R198">
        <v>98</v>
      </c>
      <c r="S198">
        <v>0</v>
      </c>
      <c r="T198">
        <v>347.08934707903802</v>
      </c>
      <c r="U198">
        <v>0</v>
      </c>
      <c r="V198">
        <v>0</v>
      </c>
      <c r="W198">
        <v>0</v>
      </c>
      <c r="X198">
        <v>0</v>
      </c>
      <c r="Y198">
        <v>0</v>
      </c>
    </row>
    <row r="199" spans="1:25">
      <c r="A199">
        <v>925315958</v>
      </c>
      <c r="B199">
        <v>2042021</v>
      </c>
      <c r="C199">
        <v>204</v>
      </c>
      <c r="D199">
        <v>2021</v>
      </c>
      <c r="E199" t="s">
        <v>239</v>
      </c>
      <c r="F199">
        <v>0</v>
      </c>
      <c r="G199">
        <v>0</v>
      </c>
      <c r="H199">
        <v>0</v>
      </c>
      <c r="I199">
        <v>0</v>
      </c>
      <c r="J199">
        <v>0</v>
      </c>
      <c r="K199">
        <v>0</v>
      </c>
      <c r="L199">
        <v>0</v>
      </c>
      <c r="M199">
        <v>0</v>
      </c>
      <c r="N199">
        <v>0</v>
      </c>
      <c r="O199">
        <v>0</v>
      </c>
      <c r="P199">
        <v>0</v>
      </c>
      <c r="Q199">
        <v>0</v>
      </c>
      <c r="R199">
        <v>0</v>
      </c>
      <c r="S199">
        <v>0</v>
      </c>
      <c r="T199">
        <v>0</v>
      </c>
      <c r="U199">
        <v>0</v>
      </c>
      <c r="V199">
        <v>0</v>
      </c>
      <c r="W199">
        <v>0</v>
      </c>
      <c r="X199">
        <v>0</v>
      </c>
      <c r="Y199">
        <v>0</v>
      </c>
    </row>
    <row r="200" spans="1:25">
      <c r="A200">
        <v>925315958</v>
      </c>
      <c r="B200">
        <v>2042022</v>
      </c>
      <c r="C200">
        <v>204</v>
      </c>
      <c r="D200">
        <v>2022</v>
      </c>
      <c r="E200" t="s">
        <v>239</v>
      </c>
      <c r="F200">
        <v>0</v>
      </c>
      <c r="G200">
        <v>0</v>
      </c>
      <c r="H200">
        <v>0</v>
      </c>
      <c r="I200">
        <v>0</v>
      </c>
      <c r="J200">
        <v>0</v>
      </c>
      <c r="K200">
        <v>0</v>
      </c>
      <c r="L200">
        <v>0</v>
      </c>
      <c r="M200">
        <v>0</v>
      </c>
      <c r="N200">
        <v>0</v>
      </c>
      <c r="O200">
        <v>0</v>
      </c>
      <c r="P200">
        <v>0</v>
      </c>
      <c r="Q200">
        <v>0</v>
      </c>
      <c r="R200">
        <v>0</v>
      </c>
      <c r="S200">
        <v>0</v>
      </c>
      <c r="T200">
        <v>0</v>
      </c>
      <c r="U200">
        <v>0</v>
      </c>
      <c r="V200">
        <v>0</v>
      </c>
      <c r="W200">
        <v>0</v>
      </c>
      <c r="X200">
        <v>0</v>
      </c>
      <c r="Y200">
        <v>0</v>
      </c>
    </row>
    <row r="201" spans="1:25">
      <c r="A201">
        <v>925315958</v>
      </c>
      <c r="B201">
        <v>2042023</v>
      </c>
      <c r="C201">
        <v>204</v>
      </c>
      <c r="D201">
        <v>2023</v>
      </c>
      <c r="E201" t="s">
        <v>239</v>
      </c>
      <c r="F201">
        <v>0</v>
      </c>
      <c r="G201">
        <v>0</v>
      </c>
      <c r="H201">
        <v>0</v>
      </c>
      <c r="I201">
        <v>0</v>
      </c>
      <c r="J201">
        <v>0</v>
      </c>
      <c r="K201">
        <v>0</v>
      </c>
      <c r="L201">
        <v>0</v>
      </c>
      <c r="M201">
        <v>0</v>
      </c>
      <c r="N201">
        <v>0</v>
      </c>
      <c r="O201">
        <v>0</v>
      </c>
      <c r="P201">
        <v>0</v>
      </c>
      <c r="Q201">
        <v>0</v>
      </c>
      <c r="R201">
        <v>0</v>
      </c>
      <c r="S201">
        <v>0</v>
      </c>
      <c r="T201">
        <v>0</v>
      </c>
      <c r="U201">
        <v>0</v>
      </c>
      <c r="V201">
        <v>0</v>
      </c>
      <c r="W201">
        <v>0</v>
      </c>
      <c r="X201">
        <v>0</v>
      </c>
      <c r="Y201">
        <v>0</v>
      </c>
    </row>
    <row r="202" spans="1:25">
      <c r="A202">
        <v>925354813</v>
      </c>
      <c r="B202">
        <v>2132019</v>
      </c>
      <c r="C202">
        <v>213</v>
      </c>
      <c r="D202">
        <v>2019</v>
      </c>
      <c r="E202" t="s">
        <v>136</v>
      </c>
      <c r="F202">
        <v>241.710992907801</v>
      </c>
      <c r="G202">
        <v>284.15780141843999</v>
      </c>
      <c r="H202">
        <v>0</v>
      </c>
      <c r="I202">
        <v>0</v>
      </c>
      <c r="J202">
        <v>0</v>
      </c>
      <c r="K202">
        <v>0</v>
      </c>
      <c r="L202">
        <v>0</v>
      </c>
      <c r="M202">
        <v>0</v>
      </c>
      <c r="N202">
        <v>525.86879432624096</v>
      </c>
      <c r="O202">
        <v>6255.94</v>
      </c>
      <c r="P202">
        <v>221</v>
      </c>
      <c r="Q202">
        <v>1174.6300000000001</v>
      </c>
      <c r="R202">
        <v>39</v>
      </c>
      <c r="S202">
        <v>0</v>
      </c>
      <c r="T202">
        <v>1407.0644463262399</v>
      </c>
      <c r="U202">
        <v>0</v>
      </c>
      <c r="V202">
        <v>0</v>
      </c>
      <c r="W202">
        <v>460.65</v>
      </c>
      <c r="X202">
        <v>0</v>
      </c>
      <c r="Y202">
        <v>0</v>
      </c>
    </row>
    <row r="203" spans="1:25">
      <c r="A203">
        <v>925354813</v>
      </c>
      <c r="B203">
        <v>2132020</v>
      </c>
      <c r="C203">
        <v>213</v>
      </c>
      <c r="D203">
        <v>2020</v>
      </c>
      <c r="E203" t="s">
        <v>136</v>
      </c>
      <c r="F203">
        <v>150.82474226804101</v>
      </c>
      <c r="G203">
        <v>261.658075601375</v>
      </c>
      <c r="H203">
        <v>0</v>
      </c>
      <c r="I203">
        <v>0</v>
      </c>
      <c r="J203">
        <v>0</v>
      </c>
      <c r="K203">
        <v>0</v>
      </c>
      <c r="L203">
        <v>0</v>
      </c>
      <c r="M203">
        <v>0</v>
      </c>
      <c r="N203">
        <v>412.48281786941601</v>
      </c>
      <c r="O203">
        <v>1289.77</v>
      </c>
      <c r="P203">
        <v>47</v>
      </c>
      <c r="Q203">
        <v>10348.459999999999</v>
      </c>
      <c r="R203">
        <v>333</v>
      </c>
      <c r="S203">
        <v>0</v>
      </c>
      <c r="T203">
        <v>1765.43884586942</v>
      </c>
      <c r="U203">
        <v>0</v>
      </c>
      <c r="V203">
        <v>0</v>
      </c>
      <c r="W203">
        <v>460.65</v>
      </c>
      <c r="X203">
        <v>0</v>
      </c>
      <c r="Y203">
        <v>0</v>
      </c>
    </row>
    <row r="204" spans="1:25">
      <c r="A204">
        <v>925354813</v>
      </c>
      <c r="B204">
        <v>2132021</v>
      </c>
      <c r="C204">
        <v>213</v>
      </c>
      <c r="D204">
        <v>2021</v>
      </c>
      <c r="E204" t="s">
        <v>136</v>
      </c>
      <c r="F204">
        <v>162.24896265560201</v>
      </c>
      <c r="G204">
        <v>248.34024896265601</v>
      </c>
      <c r="H204">
        <v>0</v>
      </c>
      <c r="I204">
        <v>0</v>
      </c>
      <c r="J204">
        <v>0</v>
      </c>
      <c r="K204">
        <v>0</v>
      </c>
      <c r="L204">
        <v>0</v>
      </c>
      <c r="M204">
        <v>0</v>
      </c>
      <c r="N204">
        <v>410.58921161825702</v>
      </c>
      <c r="O204">
        <v>1242.3</v>
      </c>
      <c r="P204">
        <v>47</v>
      </c>
      <c r="Q204">
        <v>10053.540000000001</v>
      </c>
      <c r="R204">
        <v>292</v>
      </c>
      <c r="S204">
        <v>0</v>
      </c>
      <c r="T204">
        <v>1693.9214356182599</v>
      </c>
      <c r="U204">
        <v>0</v>
      </c>
      <c r="V204">
        <v>0</v>
      </c>
      <c r="W204">
        <v>460.65</v>
      </c>
      <c r="X204">
        <v>0</v>
      </c>
      <c r="Y204">
        <v>0</v>
      </c>
    </row>
    <row r="205" spans="1:25">
      <c r="A205">
        <v>925354813</v>
      </c>
      <c r="B205">
        <v>2132022</v>
      </c>
      <c r="C205">
        <v>213</v>
      </c>
      <c r="D205">
        <v>2022</v>
      </c>
      <c r="E205" t="s">
        <v>136</v>
      </c>
      <c r="F205">
        <v>162.426645519429</v>
      </c>
      <c r="G205">
        <v>228.87390959555901</v>
      </c>
      <c r="H205">
        <v>0</v>
      </c>
      <c r="I205">
        <v>0</v>
      </c>
      <c r="J205">
        <v>0</v>
      </c>
      <c r="K205">
        <v>0</v>
      </c>
      <c r="L205">
        <v>0</v>
      </c>
      <c r="M205">
        <v>0</v>
      </c>
      <c r="N205">
        <v>391.30055511498801</v>
      </c>
      <c r="O205">
        <v>1199.8800000000001</v>
      </c>
      <c r="P205">
        <v>42</v>
      </c>
      <c r="Q205">
        <v>9758.6200000000008</v>
      </c>
      <c r="R205">
        <v>292</v>
      </c>
      <c r="S205">
        <v>0</v>
      </c>
      <c r="T205">
        <v>1641.4311551149899</v>
      </c>
      <c r="U205">
        <v>0</v>
      </c>
      <c r="V205">
        <v>0</v>
      </c>
      <c r="W205">
        <v>460.65</v>
      </c>
      <c r="X205">
        <v>0</v>
      </c>
      <c r="Y205">
        <v>0</v>
      </c>
    </row>
    <row r="206" spans="1:25">
      <c r="A206">
        <v>925354813</v>
      </c>
      <c r="B206">
        <v>2132023</v>
      </c>
      <c r="C206">
        <v>213</v>
      </c>
      <c r="D206">
        <v>2023</v>
      </c>
      <c r="E206" t="s">
        <v>136</v>
      </c>
      <c r="F206">
        <v>150</v>
      </c>
      <c r="G206">
        <v>204</v>
      </c>
      <c r="H206">
        <v>0</v>
      </c>
      <c r="I206">
        <v>0</v>
      </c>
      <c r="J206">
        <v>0</v>
      </c>
      <c r="K206">
        <v>0</v>
      </c>
      <c r="L206">
        <v>0</v>
      </c>
      <c r="M206">
        <v>0</v>
      </c>
      <c r="N206">
        <v>354</v>
      </c>
      <c r="O206">
        <v>1169.58</v>
      </c>
      <c r="P206">
        <v>30</v>
      </c>
      <c r="Q206">
        <v>9544.5</v>
      </c>
      <c r="R206">
        <v>212</v>
      </c>
      <c r="S206">
        <v>0</v>
      </c>
      <c r="T206">
        <v>1491.6970879999999</v>
      </c>
      <c r="U206">
        <v>0</v>
      </c>
      <c r="V206">
        <v>0</v>
      </c>
      <c r="W206">
        <v>460.65</v>
      </c>
      <c r="X206">
        <v>0</v>
      </c>
      <c r="Y206">
        <v>0</v>
      </c>
    </row>
    <row r="207" spans="1:25">
      <c r="A207">
        <v>997712099</v>
      </c>
      <c r="B207">
        <v>2142019</v>
      </c>
      <c r="C207">
        <v>214</v>
      </c>
      <c r="D207">
        <v>2019</v>
      </c>
      <c r="E207" t="s">
        <v>137</v>
      </c>
      <c r="F207">
        <v>0</v>
      </c>
      <c r="G207">
        <v>0</v>
      </c>
      <c r="H207">
        <v>0</v>
      </c>
      <c r="I207">
        <v>0</v>
      </c>
      <c r="J207">
        <v>0</v>
      </c>
      <c r="K207">
        <v>0</v>
      </c>
      <c r="L207">
        <v>0</v>
      </c>
      <c r="M207">
        <v>0</v>
      </c>
      <c r="N207">
        <v>0</v>
      </c>
      <c r="O207">
        <v>0</v>
      </c>
      <c r="P207">
        <v>0</v>
      </c>
      <c r="Q207">
        <v>0</v>
      </c>
      <c r="R207">
        <v>0</v>
      </c>
      <c r="S207">
        <v>0</v>
      </c>
      <c r="T207">
        <v>0</v>
      </c>
      <c r="U207">
        <v>0</v>
      </c>
      <c r="V207">
        <v>0</v>
      </c>
      <c r="W207">
        <v>0</v>
      </c>
      <c r="X207">
        <v>0</v>
      </c>
      <c r="Y207">
        <v>0</v>
      </c>
    </row>
    <row r="208" spans="1:25">
      <c r="A208">
        <v>997712099</v>
      </c>
      <c r="B208">
        <v>2142020</v>
      </c>
      <c r="C208">
        <v>214</v>
      </c>
      <c r="D208">
        <v>2020</v>
      </c>
      <c r="E208" t="s">
        <v>137</v>
      </c>
      <c r="F208">
        <v>0</v>
      </c>
      <c r="G208">
        <v>0</v>
      </c>
      <c r="H208">
        <v>0</v>
      </c>
      <c r="I208">
        <v>0</v>
      </c>
      <c r="J208">
        <v>0</v>
      </c>
      <c r="K208">
        <v>0</v>
      </c>
      <c r="L208">
        <v>0</v>
      </c>
      <c r="M208">
        <v>0</v>
      </c>
      <c r="N208">
        <v>0</v>
      </c>
      <c r="O208">
        <v>0</v>
      </c>
      <c r="P208">
        <v>0</v>
      </c>
      <c r="Q208">
        <v>0</v>
      </c>
      <c r="R208">
        <v>0</v>
      </c>
      <c r="S208">
        <v>0</v>
      </c>
      <c r="T208">
        <v>0</v>
      </c>
      <c r="U208">
        <v>0</v>
      </c>
      <c r="V208">
        <v>0</v>
      </c>
      <c r="W208">
        <v>131.61000000000001</v>
      </c>
      <c r="X208">
        <v>0</v>
      </c>
      <c r="Y208">
        <v>0</v>
      </c>
    </row>
    <row r="209" spans="1:25">
      <c r="A209">
        <v>997712099</v>
      </c>
      <c r="B209">
        <v>2142021</v>
      </c>
      <c r="C209">
        <v>214</v>
      </c>
      <c r="D209">
        <v>2021</v>
      </c>
      <c r="E209" t="s">
        <v>137</v>
      </c>
      <c r="F209">
        <v>0</v>
      </c>
      <c r="G209">
        <v>0</v>
      </c>
      <c r="H209">
        <v>0</v>
      </c>
      <c r="I209">
        <v>0</v>
      </c>
      <c r="J209">
        <v>0</v>
      </c>
      <c r="K209">
        <v>0</v>
      </c>
      <c r="L209">
        <v>0</v>
      </c>
      <c r="M209">
        <v>0</v>
      </c>
      <c r="N209">
        <v>0</v>
      </c>
      <c r="O209">
        <v>0</v>
      </c>
      <c r="P209">
        <v>0</v>
      </c>
      <c r="Q209">
        <v>0</v>
      </c>
      <c r="R209">
        <v>0</v>
      </c>
      <c r="S209">
        <v>0</v>
      </c>
      <c r="T209">
        <v>0</v>
      </c>
      <c r="U209">
        <v>0</v>
      </c>
      <c r="V209">
        <v>0</v>
      </c>
      <c r="W209">
        <v>131.61000000000001</v>
      </c>
      <c r="X209">
        <v>0</v>
      </c>
      <c r="Y209">
        <v>0</v>
      </c>
    </row>
    <row r="210" spans="1:25">
      <c r="A210">
        <v>997712099</v>
      </c>
      <c r="B210">
        <v>2142022</v>
      </c>
      <c r="C210">
        <v>214</v>
      </c>
      <c r="D210">
        <v>2022</v>
      </c>
      <c r="E210" t="s">
        <v>137</v>
      </c>
      <c r="F210">
        <v>0</v>
      </c>
      <c r="G210">
        <v>0</v>
      </c>
      <c r="H210">
        <v>0</v>
      </c>
      <c r="I210">
        <v>0</v>
      </c>
      <c r="J210">
        <v>0</v>
      </c>
      <c r="K210">
        <v>0</v>
      </c>
      <c r="L210">
        <v>0</v>
      </c>
      <c r="M210">
        <v>0</v>
      </c>
      <c r="N210">
        <v>0</v>
      </c>
      <c r="O210">
        <v>0</v>
      </c>
      <c r="P210">
        <v>0</v>
      </c>
      <c r="Q210">
        <v>0</v>
      </c>
      <c r="R210">
        <v>0</v>
      </c>
      <c r="S210">
        <v>0</v>
      </c>
      <c r="T210">
        <v>0</v>
      </c>
      <c r="U210">
        <v>0</v>
      </c>
      <c r="V210">
        <v>0</v>
      </c>
      <c r="W210">
        <v>131.61000000000001</v>
      </c>
      <c r="X210">
        <v>0</v>
      </c>
      <c r="Y210">
        <v>0</v>
      </c>
    </row>
    <row r="211" spans="1:25">
      <c r="A211">
        <v>997712099</v>
      </c>
      <c r="B211">
        <v>2142023</v>
      </c>
      <c r="C211">
        <v>214</v>
      </c>
      <c r="D211">
        <v>2023</v>
      </c>
      <c r="E211" t="s">
        <v>137</v>
      </c>
      <c r="F211">
        <v>0</v>
      </c>
      <c r="G211">
        <v>0</v>
      </c>
      <c r="H211">
        <v>0</v>
      </c>
      <c r="I211">
        <v>0</v>
      </c>
      <c r="J211">
        <v>0</v>
      </c>
      <c r="K211">
        <v>0</v>
      </c>
      <c r="L211">
        <v>0</v>
      </c>
      <c r="M211">
        <v>0</v>
      </c>
      <c r="N211">
        <v>0</v>
      </c>
      <c r="O211">
        <v>0</v>
      </c>
      <c r="P211">
        <v>0</v>
      </c>
      <c r="Q211">
        <v>0</v>
      </c>
      <c r="R211">
        <v>0</v>
      </c>
      <c r="S211">
        <v>0</v>
      </c>
      <c r="T211">
        <v>0</v>
      </c>
      <c r="U211">
        <v>0</v>
      </c>
      <c r="V211">
        <v>0</v>
      </c>
      <c r="W211">
        <v>131.61000000000001</v>
      </c>
      <c r="X211">
        <v>0</v>
      </c>
      <c r="Y211">
        <v>0</v>
      </c>
    </row>
    <row r="212" spans="1:25">
      <c r="A212">
        <v>978631029</v>
      </c>
      <c r="B212">
        <v>2152019</v>
      </c>
      <c r="C212">
        <v>215</v>
      </c>
      <c r="D212">
        <v>2019</v>
      </c>
      <c r="E212" t="s">
        <v>77</v>
      </c>
      <c r="F212">
        <v>43950.132978723399</v>
      </c>
      <c r="G212">
        <v>41649.751773049597</v>
      </c>
      <c r="H212">
        <v>27253.2092198582</v>
      </c>
      <c r="I212">
        <v>3920.3415168062502</v>
      </c>
      <c r="J212">
        <v>-406.93063188317598</v>
      </c>
      <c r="K212">
        <v>0</v>
      </c>
      <c r="L212">
        <v>0</v>
      </c>
      <c r="M212">
        <v>2467.8102836879398</v>
      </c>
      <c r="N212">
        <v>59392.276133150001</v>
      </c>
      <c r="O212">
        <v>15927.7</v>
      </c>
      <c r="P212">
        <v>759</v>
      </c>
      <c r="Q212">
        <v>1168650.8</v>
      </c>
      <c r="R212">
        <v>44716</v>
      </c>
      <c r="S212">
        <v>6096.3465703971096</v>
      </c>
      <c r="T212">
        <v>209994.38530354699</v>
      </c>
      <c r="U212">
        <v>140534.78</v>
      </c>
      <c r="V212">
        <v>7811.44</v>
      </c>
      <c r="W212">
        <v>133141.93</v>
      </c>
      <c r="X212">
        <v>31236.77</v>
      </c>
      <c r="Y212">
        <v>1</v>
      </c>
    </row>
    <row r="213" spans="1:25">
      <c r="A213">
        <v>978631029</v>
      </c>
      <c r="B213">
        <v>2152020</v>
      </c>
      <c r="C213">
        <v>215</v>
      </c>
      <c r="D213">
        <v>2020</v>
      </c>
      <c r="E213" t="s">
        <v>77</v>
      </c>
      <c r="F213">
        <v>46394.6048109966</v>
      </c>
      <c r="G213">
        <v>37675.335051546397</v>
      </c>
      <c r="H213">
        <v>24187.946735395199</v>
      </c>
      <c r="I213">
        <v>3920.3415168062502</v>
      </c>
      <c r="J213">
        <v>-406.93063188317598</v>
      </c>
      <c r="K213">
        <v>0</v>
      </c>
      <c r="L213">
        <v>0</v>
      </c>
      <c r="M213">
        <v>2978.78865979381</v>
      </c>
      <c r="N213">
        <v>60416.615352276996</v>
      </c>
      <c r="O213">
        <v>15483.3</v>
      </c>
      <c r="P213">
        <v>440</v>
      </c>
      <c r="Q213">
        <v>1401494.18</v>
      </c>
      <c r="R213">
        <v>41436</v>
      </c>
      <c r="S213">
        <v>18891.336898395701</v>
      </c>
      <c r="T213">
        <v>239643.269578673</v>
      </c>
      <c r="U213">
        <v>139353.22</v>
      </c>
      <c r="V213">
        <v>9783.0300000000007</v>
      </c>
      <c r="W213">
        <v>139019.47</v>
      </c>
      <c r="X213">
        <v>37250.120000000003</v>
      </c>
      <c r="Y213">
        <v>1</v>
      </c>
    </row>
    <row r="214" spans="1:25">
      <c r="A214">
        <v>978631029</v>
      </c>
      <c r="B214">
        <v>2152021</v>
      </c>
      <c r="C214">
        <v>215</v>
      </c>
      <c r="D214">
        <v>2021</v>
      </c>
      <c r="E214" t="s">
        <v>77</v>
      </c>
      <c r="F214">
        <v>40184.763485477197</v>
      </c>
      <c r="G214">
        <v>31257.7593360996</v>
      </c>
      <c r="H214">
        <v>21253.510373444002</v>
      </c>
      <c r="I214">
        <v>3920.3415168062502</v>
      </c>
      <c r="J214">
        <v>-406.93063188317598</v>
      </c>
      <c r="K214">
        <v>0</v>
      </c>
      <c r="L214">
        <v>7201.8672199170096</v>
      </c>
      <c r="M214">
        <v>2786.92946058091</v>
      </c>
      <c r="N214">
        <v>43713.626652557898</v>
      </c>
      <c r="O214">
        <v>15040.92</v>
      </c>
      <c r="P214">
        <v>438</v>
      </c>
      <c r="Q214">
        <v>1478378.41</v>
      </c>
      <c r="R214">
        <v>50435</v>
      </c>
      <c r="S214">
        <v>8328.55813953488</v>
      </c>
      <c r="T214">
        <v>227765.040780093</v>
      </c>
      <c r="U214">
        <v>138563.06</v>
      </c>
      <c r="V214">
        <v>9783.0300000000007</v>
      </c>
      <c r="W214">
        <v>139203.13</v>
      </c>
      <c r="X214">
        <v>36739.69</v>
      </c>
      <c r="Y214">
        <v>1</v>
      </c>
    </row>
    <row r="215" spans="1:25">
      <c r="A215">
        <v>978631029</v>
      </c>
      <c r="B215">
        <v>2152022</v>
      </c>
      <c r="C215">
        <v>215</v>
      </c>
      <c r="D215">
        <v>2022</v>
      </c>
      <c r="E215" t="s">
        <v>77</v>
      </c>
      <c r="F215">
        <v>43394.282315622499</v>
      </c>
      <c r="G215">
        <v>29657.628865979401</v>
      </c>
      <c r="H215">
        <v>25430.3172085646</v>
      </c>
      <c r="I215">
        <v>3920.3415168062502</v>
      </c>
      <c r="J215">
        <v>-406.93063188317598</v>
      </c>
      <c r="K215">
        <v>0</v>
      </c>
      <c r="L215">
        <v>3216.8913560666101</v>
      </c>
      <c r="M215">
        <v>4477.2799365582896</v>
      </c>
      <c r="N215">
        <v>43440.833565335401</v>
      </c>
      <c r="O215">
        <v>42153.36</v>
      </c>
      <c r="P215">
        <v>995</v>
      </c>
      <c r="Q215">
        <v>1543281.01</v>
      </c>
      <c r="R215">
        <v>54532</v>
      </c>
      <c r="S215">
        <v>6132.7817589576498</v>
      </c>
      <c r="T215">
        <v>237642.92865629299</v>
      </c>
      <c r="U215">
        <v>138563.06</v>
      </c>
      <c r="V215">
        <v>9783.0300000000007</v>
      </c>
      <c r="W215">
        <v>142333.1</v>
      </c>
      <c r="X215">
        <v>36739.69</v>
      </c>
      <c r="Y215">
        <v>1</v>
      </c>
    </row>
    <row r="216" spans="1:25">
      <c r="A216">
        <v>978631029</v>
      </c>
      <c r="B216">
        <v>2152023</v>
      </c>
      <c r="C216">
        <v>215</v>
      </c>
      <c r="D216">
        <v>2023</v>
      </c>
      <c r="E216" t="s">
        <v>77</v>
      </c>
      <c r="F216">
        <v>46867</v>
      </c>
      <c r="G216">
        <v>39623</v>
      </c>
      <c r="H216">
        <v>34384</v>
      </c>
      <c r="I216">
        <v>3920.3415168062502</v>
      </c>
      <c r="J216">
        <v>-406.93063188317598</v>
      </c>
      <c r="K216">
        <v>0</v>
      </c>
      <c r="L216">
        <v>2010</v>
      </c>
      <c r="M216">
        <v>5397</v>
      </c>
      <c r="N216">
        <v>48212.410884923098</v>
      </c>
      <c r="O216">
        <v>123977.5</v>
      </c>
      <c r="P216">
        <v>2630</v>
      </c>
      <c r="Q216">
        <v>1829012.03</v>
      </c>
      <c r="R216">
        <v>58051</v>
      </c>
      <c r="S216">
        <v>11247</v>
      </c>
      <c r="T216">
        <v>283410.33559292299</v>
      </c>
      <c r="U216">
        <v>138563.06</v>
      </c>
      <c r="V216">
        <v>9783.0300000000007</v>
      </c>
      <c r="W216">
        <v>145559.59</v>
      </c>
      <c r="X216">
        <v>39009.83</v>
      </c>
      <c r="Y216">
        <v>1</v>
      </c>
    </row>
    <row r="217" spans="1:25">
      <c r="A217">
        <v>916763476</v>
      </c>
      <c r="B217">
        <v>2222019</v>
      </c>
      <c r="C217">
        <v>222</v>
      </c>
      <c r="D217">
        <v>2019</v>
      </c>
      <c r="E217" t="s">
        <v>138</v>
      </c>
      <c r="F217">
        <v>0</v>
      </c>
      <c r="G217">
        <v>0</v>
      </c>
      <c r="H217">
        <v>0</v>
      </c>
      <c r="I217">
        <v>0</v>
      </c>
      <c r="J217">
        <v>0</v>
      </c>
      <c r="K217">
        <v>0</v>
      </c>
      <c r="L217">
        <v>0</v>
      </c>
      <c r="M217">
        <v>0</v>
      </c>
      <c r="N217">
        <v>0</v>
      </c>
      <c r="O217">
        <v>0</v>
      </c>
      <c r="P217">
        <v>0</v>
      </c>
      <c r="Q217">
        <v>1457.43</v>
      </c>
      <c r="R217">
        <v>240</v>
      </c>
      <c r="S217">
        <v>0</v>
      </c>
      <c r="T217">
        <v>361.84114799999998</v>
      </c>
      <c r="U217">
        <v>34.630000000000003</v>
      </c>
      <c r="V217">
        <v>0</v>
      </c>
      <c r="W217">
        <v>1495.4</v>
      </c>
      <c r="X217">
        <v>0</v>
      </c>
      <c r="Y217">
        <v>0</v>
      </c>
    </row>
    <row r="218" spans="1:25">
      <c r="A218">
        <v>916763476</v>
      </c>
      <c r="B218">
        <v>2222020</v>
      </c>
      <c r="C218">
        <v>222</v>
      </c>
      <c r="D218">
        <v>2020</v>
      </c>
      <c r="E218" t="s">
        <v>138</v>
      </c>
      <c r="F218">
        <v>0</v>
      </c>
      <c r="G218">
        <v>0</v>
      </c>
      <c r="H218">
        <v>0</v>
      </c>
      <c r="I218">
        <v>0</v>
      </c>
      <c r="J218">
        <v>0</v>
      </c>
      <c r="K218">
        <v>0</v>
      </c>
      <c r="L218">
        <v>0</v>
      </c>
      <c r="M218">
        <v>0</v>
      </c>
      <c r="N218">
        <v>0</v>
      </c>
      <c r="O218">
        <v>0</v>
      </c>
      <c r="P218">
        <v>0</v>
      </c>
      <c r="Q218">
        <v>1214.02</v>
      </c>
      <c r="R218">
        <v>241</v>
      </c>
      <c r="S218">
        <v>0</v>
      </c>
      <c r="T218">
        <v>342.49207200000001</v>
      </c>
      <c r="U218">
        <v>34.630000000000003</v>
      </c>
      <c r="V218">
        <v>0</v>
      </c>
      <c r="W218">
        <v>1495.4</v>
      </c>
      <c r="X218">
        <v>0</v>
      </c>
      <c r="Y218">
        <v>0</v>
      </c>
    </row>
    <row r="219" spans="1:25">
      <c r="A219">
        <v>916763476</v>
      </c>
      <c r="B219">
        <v>2222021</v>
      </c>
      <c r="C219">
        <v>222</v>
      </c>
      <c r="D219">
        <v>2021</v>
      </c>
      <c r="E219" t="s">
        <v>138</v>
      </c>
      <c r="F219">
        <v>0</v>
      </c>
      <c r="G219">
        <v>0</v>
      </c>
      <c r="H219">
        <v>0</v>
      </c>
      <c r="I219">
        <v>0</v>
      </c>
      <c r="J219">
        <v>0</v>
      </c>
      <c r="K219">
        <v>0</v>
      </c>
      <c r="L219">
        <v>0</v>
      </c>
      <c r="M219">
        <v>0</v>
      </c>
      <c r="N219">
        <v>0</v>
      </c>
      <c r="O219">
        <v>0</v>
      </c>
      <c r="P219">
        <v>0</v>
      </c>
      <c r="Q219">
        <v>971.62</v>
      </c>
      <c r="R219">
        <v>240</v>
      </c>
      <c r="S219">
        <v>0</v>
      </c>
      <c r="T219">
        <v>321.22743200000002</v>
      </c>
      <c r="U219">
        <v>34.630000000000003</v>
      </c>
      <c r="V219">
        <v>0</v>
      </c>
      <c r="W219">
        <v>1495.4</v>
      </c>
      <c r="X219">
        <v>0</v>
      </c>
      <c r="Y219">
        <v>0</v>
      </c>
    </row>
    <row r="220" spans="1:25">
      <c r="A220">
        <v>916763476</v>
      </c>
      <c r="B220">
        <v>2222022</v>
      </c>
      <c r="C220">
        <v>222</v>
      </c>
      <c r="D220">
        <v>2022</v>
      </c>
      <c r="E220" t="s">
        <v>138</v>
      </c>
      <c r="F220">
        <v>0</v>
      </c>
      <c r="G220">
        <v>0</v>
      </c>
      <c r="H220">
        <v>0</v>
      </c>
      <c r="I220">
        <v>0</v>
      </c>
      <c r="J220">
        <v>0</v>
      </c>
      <c r="K220">
        <v>0</v>
      </c>
      <c r="L220">
        <v>0</v>
      </c>
      <c r="M220">
        <v>0</v>
      </c>
      <c r="N220">
        <v>0</v>
      </c>
      <c r="O220">
        <v>0</v>
      </c>
      <c r="P220">
        <v>0</v>
      </c>
      <c r="Q220">
        <v>729.22</v>
      </c>
      <c r="R220">
        <v>240</v>
      </c>
      <c r="S220">
        <v>0</v>
      </c>
      <c r="T220">
        <v>300.96279199999998</v>
      </c>
      <c r="U220">
        <v>34.630000000000003</v>
      </c>
      <c r="V220">
        <v>0</v>
      </c>
      <c r="W220">
        <v>1495.4</v>
      </c>
      <c r="X220">
        <v>0</v>
      </c>
      <c r="Y220">
        <v>0</v>
      </c>
    </row>
    <row r="221" spans="1:25">
      <c r="A221">
        <v>916763476</v>
      </c>
      <c r="B221">
        <v>2222023</v>
      </c>
      <c r="C221">
        <v>222</v>
      </c>
      <c r="D221">
        <v>2023</v>
      </c>
      <c r="E221" t="s">
        <v>138</v>
      </c>
      <c r="F221">
        <v>0</v>
      </c>
      <c r="G221">
        <v>0</v>
      </c>
      <c r="H221">
        <v>0</v>
      </c>
      <c r="I221">
        <v>0</v>
      </c>
      <c r="J221">
        <v>0</v>
      </c>
      <c r="K221">
        <v>0</v>
      </c>
      <c r="L221">
        <v>0</v>
      </c>
      <c r="M221">
        <v>0</v>
      </c>
      <c r="N221">
        <v>0</v>
      </c>
      <c r="O221">
        <v>0</v>
      </c>
      <c r="P221">
        <v>0</v>
      </c>
      <c r="Q221">
        <v>486.82</v>
      </c>
      <c r="R221">
        <v>240</v>
      </c>
      <c r="S221">
        <v>0</v>
      </c>
      <c r="T221">
        <v>280.69815199999999</v>
      </c>
      <c r="U221">
        <v>34.630000000000003</v>
      </c>
      <c r="V221">
        <v>0</v>
      </c>
      <c r="W221">
        <v>1495.4</v>
      </c>
      <c r="X221">
        <v>0</v>
      </c>
      <c r="Y221">
        <v>0</v>
      </c>
    </row>
    <row r="222" spans="1:25">
      <c r="A222">
        <v>924940379</v>
      </c>
      <c r="B222">
        <v>2232019</v>
      </c>
      <c r="C222">
        <v>223</v>
      </c>
      <c r="D222">
        <v>2019</v>
      </c>
      <c r="E222" t="s">
        <v>139</v>
      </c>
      <c r="F222">
        <v>0</v>
      </c>
      <c r="G222">
        <v>0</v>
      </c>
      <c r="H222">
        <v>0</v>
      </c>
      <c r="I222">
        <v>26.830691573900701</v>
      </c>
      <c r="J222">
        <v>0</v>
      </c>
      <c r="K222">
        <v>0</v>
      </c>
      <c r="L222">
        <v>0</v>
      </c>
      <c r="M222">
        <v>0</v>
      </c>
      <c r="N222">
        <v>26.830691573900701</v>
      </c>
      <c r="O222">
        <v>0</v>
      </c>
      <c r="P222">
        <v>0</v>
      </c>
      <c r="Q222">
        <v>0</v>
      </c>
      <c r="R222">
        <v>0</v>
      </c>
      <c r="S222">
        <v>0</v>
      </c>
      <c r="T222">
        <v>26.830691573900701</v>
      </c>
      <c r="U222">
        <v>0</v>
      </c>
      <c r="V222">
        <v>0</v>
      </c>
      <c r="W222">
        <v>855.5</v>
      </c>
      <c r="X222">
        <v>0</v>
      </c>
      <c r="Y222">
        <v>0</v>
      </c>
    </row>
    <row r="223" spans="1:25">
      <c r="A223">
        <v>924940379</v>
      </c>
      <c r="B223">
        <v>2232020</v>
      </c>
      <c r="C223">
        <v>223</v>
      </c>
      <c r="D223">
        <v>2020</v>
      </c>
      <c r="E223" t="s">
        <v>139</v>
      </c>
      <c r="F223">
        <v>0</v>
      </c>
      <c r="G223">
        <v>0</v>
      </c>
      <c r="H223">
        <v>0</v>
      </c>
      <c r="I223">
        <v>26.830691573900701</v>
      </c>
      <c r="J223">
        <v>0</v>
      </c>
      <c r="K223">
        <v>0</v>
      </c>
      <c r="L223">
        <v>0</v>
      </c>
      <c r="M223">
        <v>0</v>
      </c>
      <c r="N223">
        <v>26.830691573900701</v>
      </c>
      <c r="O223">
        <v>0</v>
      </c>
      <c r="P223">
        <v>0</v>
      </c>
      <c r="Q223">
        <v>0</v>
      </c>
      <c r="R223">
        <v>0</v>
      </c>
      <c r="S223">
        <v>0</v>
      </c>
      <c r="T223">
        <v>26.830691573900701</v>
      </c>
      <c r="U223">
        <v>0</v>
      </c>
      <c r="V223">
        <v>0</v>
      </c>
      <c r="W223">
        <v>1386.15</v>
      </c>
      <c r="X223">
        <v>0</v>
      </c>
      <c r="Y223">
        <v>0</v>
      </c>
    </row>
    <row r="224" spans="1:25">
      <c r="A224">
        <v>924940379</v>
      </c>
      <c r="B224">
        <v>2232021</v>
      </c>
      <c r="C224">
        <v>223</v>
      </c>
      <c r="D224">
        <v>2021</v>
      </c>
      <c r="E224" t="s">
        <v>139</v>
      </c>
      <c r="F224">
        <v>870.84647302904602</v>
      </c>
      <c r="G224">
        <v>339.95020746888002</v>
      </c>
      <c r="H224">
        <v>0</v>
      </c>
      <c r="I224">
        <v>26.830691573900701</v>
      </c>
      <c r="J224">
        <v>0</v>
      </c>
      <c r="K224">
        <v>0</v>
      </c>
      <c r="L224">
        <v>0</v>
      </c>
      <c r="M224">
        <v>0</v>
      </c>
      <c r="N224">
        <v>1237.62737207183</v>
      </c>
      <c r="O224">
        <v>0</v>
      </c>
      <c r="P224">
        <v>0</v>
      </c>
      <c r="Q224">
        <v>32220.01</v>
      </c>
      <c r="R224">
        <v>739</v>
      </c>
      <c r="S224">
        <v>0</v>
      </c>
      <c r="T224">
        <v>4670.2202080718298</v>
      </c>
      <c r="U224">
        <v>0</v>
      </c>
      <c r="V224">
        <v>0</v>
      </c>
      <c r="W224">
        <v>1760.73</v>
      </c>
      <c r="X224">
        <v>0</v>
      </c>
      <c r="Y224">
        <v>0</v>
      </c>
    </row>
    <row r="225" spans="1:25">
      <c r="A225">
        <v>924940379</v>
      </c>
      <c r="B225">
        <v>2232022</v>
      </c>
      <c r="C225">
        <v>223</v>
      </c>
      <c r="D225">
        <v>2022</v>
      </c>
      <c r="E225" t="s">
        <v>139</v>
      </c>
      <c r="F225">
        <v>849.04837430610598</v>
      </c>
      <c r="G225">
        <v>339.61934972244302</v>
      </c>
      <c r="H225">
        <v>0</v>
      </c>
      <c r="I225">
        <v>26.830691573900701</v>
      </c>
      <c r="J225">
        <v>0</v>
      </c>
      <c r="K225">
        <v>0</v>
      </c>
      <c r="L225">
        <v>0</v>
      </c>
      <c r="M225">
        <v>0</v>
      </c>
      <c r="N225">
        <v>1215.49841560245</v>
      </c>
      <c r="O225">
        <v>0</v>
      </c>
      <c r="P225">
        <v>0</v>
      </c>
      <c r="Q225">
        <v>31473.62</v>
      </c>
      <c r="R225">
        <v>739</v>
      </c>
      <c r="S225">
        <v>0</v>
      </c>
      <c r="T225">
        <v>4585.69304760245</v>
      </c>
      <c r="U225">
        <v>0</v>
      </c>
      <c r="V225">
        <v>0</v>
      </c>
      <c r="W225">
        <v>1760.73</v>
      </c>
      <c r="X225">
        <v>231.96</v>
      </c>
      <c r="Y225">
        <v>0</v>
      </c>
    </row>
    <row r="226" spans="1:25">
      <c r="A226">
        <v>924940379</v>
      </c>
      <c r="B226">
        <v>2232023</v>
      </c>
      <c r="C226">
        <v>223</v>
      </c>
      <c r="D226">
        <v>2023</v>
      </c>
      <c r="E226" t="s">
        <v>139</v>
      </c>
      <c r="F226">
        <v>828</v>
      </c>
      <c r="G226">
        <v>344</v>
      </c>
      <c r="H226">
        <v>0</v>
      </c>
      <c r="I226">
        <v>26.830691573900701</v>
      </c>
      <c r="J226">
        <v>0</v>
      </c>
      <c r="K226">
        <v>0</v>
      </c>
      <c r="L226">
        <v>0</v>
      </c>
      <c r="M226">
        <v>0</v>
      </c>
      <c r="N226">
        <v>1198.8306915738999</v>
      </c>
      <c r="O226">
        <v>0</v>
      </c>
      <c r="P226">
        <v>0</v>
      </c>
      <c r="Q226">
        <v>31695.82</v>
      </c>
      <c r="R226">
        <v>759</v>
      </c>
      <c r="S226">
        <v>0</v>
      </c>
      <c r="T226">
        <v>4607.6012435739003</v>
      </c>
      <c r="U226">
        <v>0</v>
      </c>
      <c r="V226">
        <v>0</v>
      </c>
      <c r="W226">
        <v>2506.0500000000002</v>
      </c>
      <c r="X226">
        <v>232.86</v>
      </c>
      <c r="Y226">
        <v>0</v>
      </c>
    </row>
    <row r="227" spans="1:25">
      <c r="A227">
        <v>979151950</v>
      </c>
      <c r="B227">
        <v>2272019</v>
      </c>
      <c r="C227">
        <v>227</v>
      </c>
      <c r="D227">
        <v>2019</v>
      </c>
      <c r="E227" t="s">
        <v>78</v>
      </c>
      <c r="F227">
        <v>45743.510638297899</v>
      </c>
      <c r="G227">
        <v>41359.698581560297</v>
      </c>
      <c r="H227">
        <v>19816.764184397201</v>
      </c>
      <c r="I227">
        <v>3292.6141108838101</v>
      </c>
      <c r="J227">
        <v>1824.60756013746</v>
      </c>
      <c r="K227">
        <v>7443.7431637054897</v>
      </c>
      <c r="L227">
        <v>278.26241134751803</v>
      </c>
      <c r="M227">
        <v>1730.8865248227</v>
      </c>
      <c r="N227">
        <v>77838.260934017497</v>
      </c>
      <c r="O227">
        <v>122564.51</v>
      </c>
      <c r="P227">
        <v>4342</v>
      </c>
      <c r="Q227">
        <v>1256692.5</v>
      </c>
      <c r="R227">
        <v>41224</v>
      </c>
      <c r="S227">
        <v>3482.1227436823101</v>
      </c>
      <c r="T227">
        <v>242192.26971369999</v>
      </c>
      <c r="U227">
        <v>106710.13</v>
      </c>
      <c r="V227">
        <v>25638.79</v>
      </c>
      <c r="W227">
        <v>108586.76</v>
      </c>
      <c r="X227">
        <v>26424.94</v>
      </c>
      <c r="Y227">
        <v>1</v>
      </c>
    </row>
    <row r="228" spans="1:25">
      <c r="A228">
        <v>979151950</v>
      </c>
      <c r="B228">
        <v>2272020</v>
      </c>
      <c r="C228">
        <v>227</v>
      </c>
      <c r="D228">
        <v>2020</v>
      </c>
      <c r="E228" t="s">
        <v>78</v>
      </c>
      <c r="F228">
        <v>70008.960481099697</v>
      </c>
      <c r="G228">
        <v>47089.312714776599</v>
      </c>
      <c r="H228">
        <v>21855.876288659802</v>
      </c>
      <c r="I228">
        <v>3292.6141108838101</v>
      </c>
      <c r="J228">
        <v>1824.60756013746</v>
      </c>
      <c r="K228">
        <v>7443.7431637054897</v>
      </c>
      <c r="L228">
        <v>38.8487972508591</v>
      </c>
      <c r="M228">
        <v>4291.6494845360803</v>
      </c>
      <c r="N228">
        <v>103472.863460156</v>
      </c>
      <c r="O228">
        <v>118804.28</v>
      </c>
      <c r="P228">
        <v>3723</v>
      </c>
      <c r="Q228">
        <v>1380021.58</v>
      </c>
      <c r="R228">
        <v>43841</v>
      </c>
      <c r="S228">
        <v>2046.8021390374299</v>
      </c>
      <c r="T228">
        <v>278385.50749519398</v>
      </c>
      <c r="U228">
        <v>107355.21</v>
      </c>
      <c r="V228">
        <v>25638.79</v>
      </c>
      <c r="W228">
        <v>113757.57</v>
      </c>
      <c r="X228">
        <v>31508.01</v>
      </c>
      <c r="Y228">
        <v>1</v>
      </c>
    </row>
    <row r="229" spans="1:25">
      <c r="A229">
        <v>979151950</v>
      </c>
      <c r="B229">
        <v>2272021</v>
      </c>
      <c r="C229">
        <v>227</v>
      </c>
      <c r="D229">
        <v>2021</v>
      </c>
      <c r="E229" t="s">
        <v>78</v>
      </c>
      <c r="F229">
        <v>54399.759336099603</v>
      </c>
      <c r="G229">
        <v>41202.406639004097</v>
      </c>
      <c r="H229">
        <v>22496.3153526971</v>
      </c>
      <c r="I229">
        <v>3292.6141108838101</v>
      </c>
      <c r="J229">
        <v>1824.60756013746</v>
      </c>
      <c r="K229">
        <v>7443.7431637054897</v>
      </c>
      <c r="L229">
        <v>5.51867219917012</v>
      </c>
      <c r="M229">
        <v>1464.6556016597499</v>
      </c>
      <c r="N229">
        <v>84196.641183274507</v>
      </c>
      <c r="O229">
        <v>155504.65</v>
      </c>
      <c r="P229">
        <v>3775</v>
      </c>
      <c r="Q229">
        <v>1597282.68</v>
      </c>
      <c r="R229">
        <v>48120</v>
      </c>
      <c r="S229">
        <v>9624.55813953488</v>
      </c>
      <c r="T229">
        <v>292249.22011080902</v>
      </c>
      <c r="U229">
        <v>107412.49</v>
      </c>
      <c r="V229">
        <v>27952.3</v>
      </c>
      <c r="W229">
        <v>115394.02</v>
      </c>
      <c r="X229">
        <v>33377.32</v>
      </c>
      <c r="Y229">
        <v>1</v>
      </c>
    </row>
    <row r="230" spans="1:25">
      <c r="A230">
        <v>979151950</v>
      </c>
      <c r="B230">
        <v>2272022</v>
      </c>
      <c r="C230">
        <v>227</v>
      </c>
      <c r="D230">
        <v>2022</v>
      </c>
      <c r="E230" t="s">
        <v>78</v>
      </c>
      <c r="F230">
        <v>53143.045202220499</v>
      </c>
      <c r="G230">
        <v>44466.931007137202</v>
      </c>
      <c r="H230">
        <v>32376.693100713699</v>
      </c>
      <c r="I230">
        <v>3292.6141108838101</v>
      </c>
      <c r="J230">
        <v>1824.60756013746</v>
      </c>
      <c r="K230">
        <v>7443.7431637054897</v>
      </c>
      <c r="L230">
        <v>1652.7438540840601</v>
      </c>
      <c r="M230">
        <v>2524.9960348929399</v>
      </c>
      <c r="N230">
        <v>73616.508054393693</v>
      </c>
      <c r="O230">
        <v>154162.35999999999</v>
      </c>
      <c r="P230">
        <v>4595</v>
      </c>
      <c r="Q230">
        <v>1928337.45</v>
      </c>
      <c r="R230">
        <v>61049</v>
      </c>
      <c r="S230">
        <v>14986.319218241</v>
      </c>
      <c r="T230">
        <v>328343.81138863502</v>
      </c>
      <c r="U230">
        <v>156993.15</v>
      </c>
      <c r="V230">
        <v>35587.019999999997</v>
      </c>
      <c r="W230">
        <v>120502.35</v>
      </c>
      <c r="X230">
        <v>33938.74</v>
      </c>
      <c r="Y230">
        <v>1</v>
      </c>
    </row>
    <row r="231" spans="1:25">
      <c r="A231">
        <v>979151950</v>
      </c>
      <c r="B231">
        <v>2272023</v>
      </c>
      <c r="C231">
        <v>227</v>
      </c>
      <c r="D231">
        <v>2023</v>
      </c>
      <c r="E231" t="s">
        <v>78</v>
      </c>
      <c r="F231">
        <v>77480</v>
      </c>
      <c r="G231">
        <v>44190</v>
      </c>
      <c r="H231">
        <v>24820</v>
      </c>
      <c r="I231">
        <v>3292.6141108838101</v>
      </c>
      <c r="J231">
        <v>1824.60756013746</v>
      </c>
      <c r="K231">
        <v>7443.7431637054897</v>
      </c>
      <c r="L231">
        <v>1118</v>
      </c>
      <c r="M231">
        <v>4053</v>
      </c>
      <c r="N231">
        <v>104239.964834727</v>
      </c>
      <c r="O231">
        <v>163521.01999999999</v>
      </c>
      <c r="P231">
        <v>4864</v>
      </c>
      <c r="Q231">
        <v>2018507.22</v>
      </c>
      <c r="R231">
        <v>61594</v>
      </c>
      <c r="S231">
        <v>3264</v>
      </c>
      <c r="T231">
        <v>356379.525698727</v>
      </c>
      <c r="U231">
        <v>156993.15</v>
      </c>
      <c r="V231">
        <v>35587.019999999997</v>
      </c>
      <c r="W231">
        <v>120502.35</v>
      </c>
      <c r="X231">
        <v>34440.14</v>
      </c>
      <c r="Y231">
        <v>1</v>
      </c>
    </row>
    <row r="232" spans="1:25">
      <c r="A232">
        <v>919415096</v>
      </c>
      <c r="B232">
        <v>2382019</v>
      </c>
      <c r="C232">
        <v>238</v>
      </c>
      <c r="D232">
        <v>2019</v>
      </c>
      <c r="E232" t="s">
        <v>79</v>
      </c>
      <c r="F232">
        <v>573.031914893617</v>
      </c>
      <c r="G232">
        <v>831.25</v>
      </c>
      <c r="H232">
        <v>831.25</v>
      </c>
      <c r="I232">
        <v>181.61409117788199</v>
      </c>
      <c r="J232">
        <v>0</v>
      </c>
      <c r="K232">
        <v>0</v>
      </c>
      <c r="L232">
        <v>0</v>
      </c>
      <c r="M232">
        <v>0</v>
      </c>
      <c r="N232">
        <v>754.64600607149896</v>
      </c>
      <c r="O232">
        <v>0</v>
      </c>
      <c r="P232">
        <v>0</v>
      </c>
      <c r="Q232">
        <v>16483.2</v>
      </c>
      <c r="R232">
        <v>529</v>
      </c>
      <c r="S232">
        <v>267.85559566786998</v>
      </c>
      <c r="T232">
        <v>2929.49712173937</v>
      </c>
      <c r="U232">
        <v>1933.43</v>
      </c>
      <c r="V232">
        <v>416.53</v>
      </c>
      <c r="W232">
        <v>2616.1999999999998</v>
      </c>
      <c r="X232">
        <v>0</v>
      </c>
      <c r="Y232">
        <v>0</v>
      </c>
    </row>
    <row r="233" spans="1:25">
      <c r="A233">
        <v>919415096</v>
      </c>
      <c r="B233">
        <v>2382020</v>
      </c>
      <c r="C233">
        <v>238</v>
      </c>
      <c r="D233">
        <v>2020</v>
      </c>
      <c r="E233" t="s">
        <v>79</v>
      </c>
      <c r="F233">
        <v>701.56357388316098</v>
      </c>
      <c r="G233">
        <v>4213.9518900343601</v>
      </c>
      <c r="H233">
        <v>4213.9518900343601</v>
      </c>
      <c r="I233">
        <v>181.61409117788199</v>
      </c>
      <c r="J233">
        <v>0</v>
      </c>
      <c r="K233">
        <v>0</v>
      </c>
      <c r="L233">
        <v>0</v>
      </c>
      <c r="M233">
        <v>0</v>
      </c>
      <c r="N233">
        <v>883.17766506104397</v>
      </c>
      <c r="O233">
        <v>4101.6099999999997</v>
      </c>
      <c r="P233">
        <v>93</v>
      </c>
      <c r="Q233">
        <v>66878.16</v>
      </c>
      <c r="R233">
        <v>921</v>
      </c>
      <c r="S233">
        <v>389.26203208556097</v>
      </c>
      <c r="T233">
        <v>8220.3484691466092</v>
      </c>
      <c r="U233">
        <v>1933.43</v>
      </c>
      <c r="V233">
        <v>416.53</v>
      </c>
      <c r="W233">
        <v>3256.03</v>
      </c>
      <c r="X233">
        <v>0</v>
      </c>
      <c r="Y233">
        <v>0</v>
      </c>
    </row>
    <row r="234" spans="1:25">
      <c r="A234">
        <v>919415096</v>
      </c>
      <c r="B234">
        <v>2382021</v>
      </c>
      <c r="C234">
        <v>238</v>
      </c>
      <c r="D234">
        <v>2021</v>
      </c>
      <c r="E234" t="s">
        <v>79</v>
      </c>
      <c r="F234">
        <v>751.64315352697099</v>
      </c>
      <c r="G234">
        <v>1197.55186721992</v>
      </c>
      <c r="H234">
        <v>1197.55186721992</v>
      </c>
      <c r="I234">
        <v>181.61409117788199</v>
      </c>
      <c r="J234">
        <v>0</v>
      </c>
      <c r="K234">
        <v>0</v>
      </c>
      <c r="L234">
        <v>0</v>
      </c>
      <c r="M234">
        <v>0</v>
      </c>
      <c r="N234">
        <v>933.25724470485295</v>
      </c>
      <c r="O234">
        <v>4156.1499999999996</v>
      </c>
      <c r="P234">
        <v>96</v>
      </c>
      <c r="Q234">
        <v>114141.11</v>
      </c>
      <c r="R234">
        <v>2134</v>
      </c>
      <c r="S234">
        <v>0</v>
      </c>
      <c r="T234">
        <v>13052.908180704901</v>
      </c>
      <c r="U234">
        <v>2739.65</v>
      </c>
      <c r="V234">
        <v>416.53</v>
      </c>
      <c r="W234">
        <v>4367.12</v>
      </c>
      <c r="X234">
        <v>1386.68</v>
      </c>
      <c r="Y234">
        <v>0</v>
      </c>
    </row>
    <row r="235" spans="1:25">
      <c r="A235">
        <v>919415096</v>
      </c>
      <c r="B235">
        <v>2382022</v>
      </c>
      <c r="C235">
        <v>238</v>
      </c>
      <c r="D235">
        <v>2022</v>
      </c>
      <c r="E235" t="s">
        <v>79</v>
      </c>
      <c r="F235">
        <v>864.86915146708998</v>
      </c>
      <c r="G235">
        <v>167.70023790642301</v>
      </c>
      <c r="H235">
        <v>167.70023790642301</v>
      </c>
      <c r="I235">
        <v>181.61409117788199</v>
      </c>
      <c r="J235">
        <v>0</v>
      </c>
      <c r="K235">
        <v>0</v>
      </c>
      <c r="L235">
        <v>0</v>
      </c>
      <c r="M235">
        <v>0</v>
      </c>
      <c r="N235">
        <v>1046.48324264497</v>
      </c>
      <c r="O235">
        <v>4059.19</v>
      </c>
      <c r="P235">
        <v>96</v>
      </c>
      <c r="Q235">
        <v>112888.71</v>
      </c>
      <c r="R235">
        <v>2587</v>
      </c>
      <c r="S235">
        <v>0</v>
      </c>
      <c r="T235">
        <v>13506.327682645</v>
      </c>
      <c r="U235">
        <v>2739.65</v>
      </c>
      <c r="V235">
        <v>416.53</v>
      </c>
      <c r="W235">
        <v>4583.1899999999996</v>
      </c>
      <c r="X235">
        <v>1386.68</v>
      </c>
      <c r="Y235">
        <v>0</v>
      </c>
    </row>
    <row r="236" spans="1:25">
      <c r="A236">
        <v>919415096</v>
      </c>
      <c r="B236">
        <v>2382023</v>
      </c>
      <c r="C236">
        <v>238</v>
      </c>
      <c r="D236">
        <v>2023</v>
      </c>
      <c r="E236" t="s">
        <v>79</v>
      </c>
      <c r="F236">
        <v>722</v>
      </c>
      <c r="G236">
        <v>78</v>
      </c>
      <c r="H236">
        <v>78</v>
      </c>
      <c r="I236">
        <v>181.61409117788199</v>
      </c>
      <c r="J236">
        <v>0</v>
      </c>
      <c r="K236">
        <v>0</v>
      </c>
      <c r="L236">
        <v>0</v>
      </c>
      <c r="M236">
        <v>0</v>
      </c>
      <c r="N236">
        <v>903.61409117788196</v>
      </c>
      <c r="O236">
        <v>3962.23</v>
      </c>
      <c r="P236">
        <v>96</v>
      </c>
      <c r="Q236">
        <v>110357.65</v>
      </c>
      <c r="R236">
        <v>2607</v>
      </c>
      <c r="S236">
        <v>0</v>
      </c>
      <c r="T236">
        <v>13163.7560591779</v>
      </c>
      <c r="U236">
        <v>2739.65</v>
      </c>
      <c r="V236">
        <v>416.53</v>
      </c>
      <c r="W236">
        <v>4484.47</v>
      </c>
      <c r="X236">
        <v>1386.68</v>
      </c>
      <c r="Y236">
        <v>0</v>
      </c>
    </row>
    <row r="237" spans="1:25">
      <c r="A237">
        <v>967670170</v>
      </c>
      <c r="B237">
        <v>2422019</v>
      </c>
      <c r="C237">
        <v>242</v>
      </c>
      <c r="D237">
        <v>2019</v>
      </c>
      <c r="E237" t="s">
        <v>140</v>
      </c>
      <c r="F237">
        <v>0</v>
      </c>
      <c r="G237">
        <v>0</v>
      </c>
      <c r="H237">
        <v>0</v>
      </c>
      <c r="I237">
        <v>0</v>
      </c>
      <c r="J237">
        <v>0</v>
      </c>
      <c r="K237">
        <v>0</v>
      </c>
      <c r="L237">
        <v>0</v>
      </c>
      <c r="M237">
        <v>0</v>
      </c>
      <c r="N237">
        <v>0</v>
      </c>
      <c r="O237">
        <v>0</v>
      </c>
      <c r="P237">
        <v>0</v>
      </c>
      <c r="Q237">
        <v>0</v>
      </c>
      <c r="R237">
        <v>0</v>
      </c>
      <c r="S237">
        <v>0</v>
      </c>
      <c r="T237">
        <v>0</v>
      </c>
      <c r="U237">
        <v>0</v>
      </c>
      <c r="V237">
        <v>0</v>
      </c>
      <c r="W237">
        <v>0</v>
      </c>
      <c r="X237">
        <v>0</v>
      </c>
      <c r="Y237">
        <v>0</v>
      </c>
    </row>
    <row r="238" spans="1:25">
      <c r="A238">
        <v>967670170</v>
      </c>
      <c r="B238">
        <v>2422020</v>
      </c>
      <c r="C238">
        <v>242</v>
      </c>
      <c r="D238">
        <v>2020</v>
      </c>
      <c r="E238" t="s">
        <v>140</v>
      </c>
      <c r="F238">
        <v>0</v>
      </c>
      <c r="G238">
        <v>0</v>
      </c>
      <c r="H238">
        <v>0</v>
      </c>
      <c r="I238">
        <v>0</v>
      </c>
      <c r="J238">
        <v>0</v>
      </c>
      <c r="K238">
        <v>0</v>
      </c>
      <c r="L238">
        <v>0</v>
      </c>
      <c r="M238">
        <v>0</v>
      </c>
      <c r="N238">
        <v>0</v>
      </c>
      <c r="O238">
        <v>0</v>
      </c>
      <c r="P238">
        <v>0</v>
      </c>
      <c r="Q238">
        <v>0</v>
      </c>
      <c r="R238">
        <v>0</v>
      </c>
      <c r="S238">
        <v>0</v>
      </c>
      <c r="T238">
        <v>0</v>
      </c>
      <c r="U238">
        <v>0</v>
      </c>
      <c r="V238">
        <v>0</v>
      </c>
      <c r="W238">
        <v>0</v>
      </c>
      <c r="X238">
        <v>0</v>
      </c>
      <c r="Y238">
        <v>0</v>
      </c>
    </row>
    <row r="239" spans="1:25">
      <c r="A239">
        <v>967670170</v>
      </c>
      <c r="B239">
        <v>2422021</v>
      </c>
      <c r="C239">
        <v>242</v>
      </c>
      <c r="D239">
        <v>2021</v>
      </c>
      <c r="E239" t="s">
        <v>140</v>
      </c>
      <c r="F239">
        <v>0</v>
      </c>
      <c r="G239">
        <v>0</v>
      </c>
      <c r="H239">
        <v>0</v>
      </c>
      <c r="I239">
        <v>0</v>
      </c>
      <c r="J239">
        <v>0</v>
      </c>
      <c r="K239">
        <v>0</v>
      </c>
      <c r="L239">
        <v>0</v>
      </c>
      <c r="M239">
        <v>0</v>
      </c>
      <c r="N239">
        <v>0</v>
      </c>
      <c r="O239">
        <v>0</v>
      </c>
      <c r="P239">
        <v>0</v>
      </c>
      <c r="Q239">
        <v>0</v>
      </c>
      <c r="R239">
        <v>0</v>
      </c>
      <c r="S239">
        <v>0</v>
      </c>
      <c r="T239">
        <v>0</v>
      </c>
      <c r="U239">
        <v>0</v>
      </c>
      <c r="V239">
        <v>0</v>
      </c>
      <c r="W239">
        <v>0</v>
      </c>
      <c r="X239">
        <v>0</v>
      </c>
      <c r="Y239">
        <v>0</v>
      </c>
    </row>
    <row r="240" spans="1:25">
      <c r="A240">
        <v>967670170</v>
      </c>
      <c r="B240">
        <v>2422022</v>
      </c>
      <c r="C240">
        <v>242</v>
      </c>
      <c r="D240">
        <v>2022</v>
      </c>
      <c r="E240" t="s">
        <v>140</v>
      </c>
      <c r="F240">
        <v>0</v>
      </c>
      <c r="G240">
        <v>0</v>
      </c>
      <c r="H240">
        <v>0</v>
      </c>
      <c r="I240">
        <v>0</v>
      </c>
      <c r="J240">
        <v>0</v>
      </c>
      <c r="K240">
        <v>0</v>
      </c>
      <c r="L240">
        <v>0</v>
      </c>
      <c r="M240">
        <v>0</v>
      </c>
      <c r="N240">
        <v>0</v>
      </c>
      <c r="O240">
        <v>0</v>
      </c>
      <c r="P240">
        <v>0</v>
      </c>
      <c r="Q240">
        <v>0</v>
      </c>
      <c r="R240">
        <v>0</v>
      </c>
      <c r="S240">
        <v>0</v>
      </c>
      <c r="T240">
        <v>0</v>
      </c>
      <c r="U240">
        <v>0</v>
      </c>
      <c r="V240">
        <v>0</v>
      </c>
      <c r="W240">
        <v>0</v>
      </c>
      <c r="X240">
        <v>0</v>
      </c>
      <c r="Y240">
        <v>0</v>
      </c>
    </row>
    <row r="241" spans="1:25">
      <c r="A241">
        <v>967670170</v>
      </c>
      <c r="B241">
        <v>2422023</v>
      </c>
      <c r="C241">
        <v>242</v>
      </c>
      <c r="D241">
        <v>2023</v>
      </c>
      <c r="E241" t="s">
        <v>140</v>
      </c>
      <c r="F241">
        <v>0</v>
      </c>
      <c r="G241">
        <v>0</v>
      </c>
      <c r="H241">
        <v>0</v>
      </c>
      <c r="I241">
        <v>0</v>
      </c>
      <c r="J241">
        <v>0</v>
      </c>
      <c r="K241">
        <v>0</v>
      </c>
      <c r="L241">
        <v>0</v>
      </c>
      <c r="M241">
        <v>0</v>
      </c>
      <c r="N241">
        <v>0</v>
      </c>
      <c r="O241">
        <v>0</v>
      </c>
      <c r="P241">
        <v>0</v>
      </c>
      <c r="Q241">
        <v>0</v>
      </c>
      <c r="R241">
        <v>0</v>
      </c>
      <c r="S241">
        <v>0</v>
      </c>
      <c r="T241">
        <v>0</v>
      </c>
      <c r="U241">
        <v>0</v>
      </c>
      <c r="V241">
        <v>0</v>
      </c>
      <c r="W241">
        <v>0</v>
      </c>
      <c r="X241">
        <v>0</v>
      </c>
      <c r="Y241">
        <v>0</v>
      </c>
    </row>
    <row r="242" spans="1:25">
      <c r="A242">
        <v>824368082</v>
      </c>
      <c r="B242">
        <v>2482019</v>
      </c>
      <c r="C242">
        <v>248</v>
      </c>
      <c r="D242">
        <v>2019</v>
      </c>
      <c r="E242" t="s">
        <v>141</v>
      </c>
      <c r="F242">
        <v>0</v>
      </c>
      <c r="G242">
        <v>0</v>
      </c>
      <c r="H242">
        <v>0</v>
      </c>
      <c r="I242">
        <v>0</v>
      </c>
      <c r="J242">
        <v>0</v>
      </c>
      <c r="K242">
        <v>0</v>
      </c>
      <c r="L242">
        <v>0</v>
      </c>
      <c r="M242">
        <v>0</v>
      </c>
      <c r="N242">
        <v>0</v>
      </c>
      <c r="O242">
        <v>0</v>
      </c>
      <c r="P242">
        <v>0</v>
      </c>
      <c r="Q242">
        <v>0</v>
      </c>
      <c r="R242">
        <v>0</v>
      </c>
      <c r="S242">
        <v>0</v>
      </c>
      <c r="T242">
        <v>0</v>
      </c>
      <c r="U242">
        <v>0</v>
      </c>
      <c r="V242">
        <v>0</v>
      </c>
      <c r="W242">
        <v>0</v>
      </c>
      <c r="X242">
        <v>0</v>
      </c>
      <c r="Y242">
        <v>0</v>
      </c>
    </row>
    <row r="243" spans="1:25">
      <c r="A243">
        <v>824368082</v>
      </c>
      <c r="B243">
        <v>2482020</v>
      </c>
      <c r="C243">
        <v>248</v>
      </c>
      <c r="D243">
        <v>2020</v>
      </c>
      <c r="E243" t="s">
        <v>141</v>
      </c>
      <c r="F243">
        <v>0</v>
      </c>
      <c r="G243">
        <v>0</v>
      </c>
      <c r="H243">
        <v>0</v>
      </c>
      <c r="I243">
        <v>0</v>
      </c>
      <c r="J243">
        <v>0</v>
      </c>
      <c r="K243">
        <v>0</v>
      </c>
      <c r="L243">
        <v>0</v>
      </c>
      <c r="M243">
        <v>0</v>
      </c>
      <c r="N243">
        <v>0</v>
      </c>
      <c r="O243">
        <v>0</v>
      </c>
      <c r="P243">
        <v>0</v>
      </c>
      <c r="Q243">
        <v>0</v>
      </c>
      <c r="R243">
        <v>0</v>
      </c>
      <c r="S243">
        <v>0</v>
      </c>
      <c r="T243">
        <v>0</v>
      </c>
      <c r="U243">
        <v>0</v>
      </c>
      <c r="V243">
        <v>0</v>
      </c>
      <c r="W243">
        <v>0</v>
      </c>
      <c r="X243">
        <v>0</v>
      </c>
      <c r="Y243">
        <v>0</v>
      </c>
    </row>
    <row r="244" spans="1:25">
      <c r="A244">
        <v>824368082</v>
      </c>
      <c r="B244">
        <v>2482021</v>
      </c>
      <c r="C244">
        <v>248</v>
      </c>
      <c r="D244">
        <v>2021</v>
      </c>
      <c r="E244" t="s">
        <v>141</v>
      </c>
      <c r="F244">
        <v>0</v>
      </c>
      <c r="G244">
        <v>0</v>
      </c>
      <c r="H244">
        <v>0</v>
      </c>
      <c r="I244">
        <v>0</v>
      </c>
      <c r="J244">
        <v>0</v>
      </c>
      <c r="K244">
        <v>0</v>
      </c>
      <c r="L244">
        <v>0</v>
      </c>
      <c r="M244">
        <v>0</v>
      </c>
      <c r="N244">
        <v>0</v>
      </c>
      <c r="O244">
        <v>0</v>
      </c>
      <c r="P244">
        <v>0</v>
      </c>
      <c r="Q244">
        <v>0</v>
      </c>
      <c r="R244">
        <v>0</v>
      </c>
      <c r="S244">
        <v>0</v>
      </c>
      <c r="T244">
        <v>0</v>
      </c>
      <c r="U244">
        <v>0</v>
      </c>
      <c r="V244">
        <v>0</v>
      </c>
      <c r="W244">
        <v>0</v>
      </c>
      <c r="X244">
        <v>0</v>
      </c>
      <c r="Y244">
        <v>0</v>
      </c>
    </row>
    <row r="245" spans="1:25">
      <c r="A245">
        <v>824368082</v>
      </c>
      <c r="B245">
        <v>2482022</v>
      </c>
      <c r="C245">
        <v>248</v>
      </c>
      <c r="D245">
        <v>2022</v>
      </c>
      <c r="E245" t="s">
        <v>141</v>
      </c>
      <c r="F245">
        <v>0</v>
      </c>
      <c r="G245">
        <v>0</v>
      </c>
      <c r="H245">
        <v>0</v>
      </c>
      <c r="I245">
        <v>0</v>
      </c>
      <c r="J245">
        <v>0</v>
      </c>
      <c r="K245">
        <v>0</v>
      </c>
      <c r="L245">
        <v>0</v>
      </c>
      <c r="M245">
        <v>0</v>
      </c>
      <c r="N245">
        <v>0</v>
      </c>
      <c r="O245">
        <v>0</v>
      </c>
      <c r="P245">
        <v>0</v>
      </c>
      <c r="Q245">
        <v>0</v>
      </c>
      <c r="R245">
        <v>0</v>
      </c>
      <c r="S245">
        <v>0</v>
      </c>
      <c r="T245">
        <v>0</v>
      </c>
      <c r="U245">
        <v>0</v>
      </c>
      <c r="V245">
        <v>0</v>
      </c>
      <c r="W245">
        <v>0</v>
      </c>
      <c r="X245">
        <v>0</v>
      </c>
      <c r="Y245">
        <v>0</v>
      </c>
    </row>
    <row r="246" spans="1:25">
      <c r="A246">
        <v>824368082</v>
      </c>
      <c r="B246">
        <v>2482023</v>
      </c>
      <c r="C246">
        <v>248</v>
      </c>
      <c r="D246">
        <v>2023</v>
      </c>
      <c r="E246" t="s">
        <v>141</v>
      </c>
      <c r="F246">
        <v>0</v>
      </c>
      <c r="G246">
        <v>0</v>
      </c>
      <c r="H246">
        <v>0</v>
      </c>
      <c r="I246">
        <v>0</v>
      </c>
      <c r="J246">
        <v>0</v>
      </c>
      <c r="K246">
        <v>0</v>
      </c>
      <c r="L246">
        <v>0</v>
      </c>
      <c r="M246">
        <v>0</v>
      </c>
      <c r="N246">
        <v>0</v>
      </c>
      <c r="O246">
        <v>0</v>
      </c>
      <c r="P246">
        <v>0</v>
      </c>
      <c r="Q246">
        <v>0</v>
      </c>
      <c r="R246">
        <v>0</v>
      </c>
      <c r="S246">
        <v>0</v>
      </c>
      <c r="T246">
        <v>0</v>
      </c>
      <c r="U246">
        <v>0</v>
      </c>
      <c r="V246">
        <v>0</v>
      </c>
      <c r="W246">
        <v>0</v>
      </c>
      <c r="X246">
        <v>0</v>
      </c>
      <c r="Y246">
        <v>0</v>
      </c>
    </row>
    <row r="247" spans="1:25">
      <c r="A247">
        <v>971058854</v>
      </c>
      <c r="B247">
        <v>2492019</v>
      </c>
      <c r="C247">
        <v>249</v>
      </c>
      <c r="D247">
        <v>2019</v>
      </c>
      <c r="E247" t="s">
        <v>80</v>
      </c>
      <c r="F247">
        <v>11793.1382978723</v>
      </c>
      <c r="G247">
        <v>17929.060283687901</v>
      </c>
      <c r="H247">
        <v>4758.75886524823</v>
      </c>
      <c r="I247">
        <v>1983.9946130495</v>
      </c>
      <c r="J247">
        <v>-430.12401473548198</v>
      </c>
      <c r="K247">
        <v>0</v>
      </c>
      <c r="L247">
        <v>0</v>
      </c>
      <c r="M247">
        <v>189.83156028368799</v>
      </c>
      <c r="N247">
        <v>26327.478754342399</v>
      </c>
      <c r="O247">
        <v>28517.35</v>
      </c>
      <c r="P247">
        <v>680</v>
      </c>
      <c r="Q247">
        <v>595567.71</v>
      </c>
      <c r="R247">
        <v>22104</v>
      </c>
      <c r="S247">
        <v>149.71841155234699</v>
      </c>
      <c r="T247">
        <v>101434.708181895</v>
      </c>
      <c r="U247">
        <v>41020.69</v>
      </c>
      <c r="V247">
        <v>0</v>
      </c>
      <c r="W247">
        <v>25217.74</v>
      </c>
      <c r="X247">
        <v>634.11</v>
      </c>
      <c r="Y247">
        <v>1</v>
      </c>
    </row>
    <row r="248" spans="1:25">
      <c r="A248">
        <v>971058854</v>
      </c>
      <c r="B248">
        <v>2492020</v>
      </c>
      <c r="C248">
        <v>249</v>
      </c>
      <c r="D248">
        <v>2020</v>
      </c>
      <c r="E248" t="s">
        <v>80</v>
      </c>
      <c r="F248">
        <v>22519.733676975899</v>
      </c>
      <c r="G248">
        <v>16410.189003436401</v>
      </c>
      <c r="H248">
        <v>4072.2680412371101</v>
      </c>
      <c r="I248">
        <v>1983.9946130495</v>
      </c>
      <c r="J248">
        <v>-430.12401473548198</v>
      </c>
      <c r="K248">
        <v>0</v>
      </c>
      <c r="L248">
        <v>0</v>
      </c>
      <c r="M248">
        <v>306.219931271478</v>
      </c>
      <c r="N248">
        <v>36105.305306217801</v>
      </c>
      <c r="O248">
        <v>47808.35</v>
      </c>
      <c r="P248">
        <v>680</v>
      </c>
      <c r="Q248">
        <v>728522.09</v>
      </c>
      <c r="R248">
        <v>25822</v>
      </c>
      <c r="S248">
        <v>2427.9786096256698</v>
      </c>
      <c r="T248">
        <v>129936.50869984301</v>
      </c>
      <c r="U248">
        <v>41662.550000000003</v>
      </c>
      <c r="V248">
        <v>0</v>
      </c>
      <c r="W248">
        <v>25634.97</v>
      </c>
      <c r="X248">
        <v>634.11</v>
      </c>
      <c r="Y248">
        <v>1</v>
      </c>
    </row>
    <row r="249" spans="1:25">
      <c r="A249">
        <v>971058854</v>
      </c>
      <c r="B249">
        <v>2492021</v>
      </c>
      <c r="C249">
        <v>249</v>
      </c>
      <c r="D249">
        <v>2021</v>
      </c>
      <c r="E249" t="s">
        <v>80</v>
      </c>
      <c r="F249">
        <v>16717.1618257261</v>
      </c>
      <c r="G249">
        <v>12741.510373444</v>
      </c>
      <c r="H249">
        <v>1995.55186721992</v>
      </c>
      <c r="I249">
        <v>1983.9946130495</v>
      </c>
      <c r="J249">
        <v>-430.12401473548198</v>
      </c>
      <c r="K249">
        <v>0</v>
      </c>
      <c r="L249">
        <v>0</v>
      </c>
      <c r="M249">
        <v>250.547717842324</v>
      </c>
      <c r="N249">
        <v>28766.443212421898</v>
      </c>
      <c r="O249">
        <v>56996.32</v>
      </c>
      <c r="P249">
        <v>1090</v>
      </c>
      <c r="Q249">
        <v>791252.18</v>
      </c>
      <c r="R249">
        <v>30831</v>
      </c>
      <c r="S249">
        <v>207.62790697674399</v>
      </c>
      <c r="T249">
        <v>131808.64571939901</v>
      </c>
      <c r="U249">
        <v>42796.88</v>
      </c>
      <c r="V249">
        <v>0</v>
      </c>
      <c r="W249">
        <v>26255.919999999998</v>
      </c>
      <c r="X249">
        <v>901.02</v>
      </c>
      <c r="Y249">
        <v>1</v>
      </c>
    </row>
    <row r="250" spans="1:25">
      <c r="A250">
        <v>971058854</v>
      </c>
      <c r="B250">
        <v>2492022</v>
      </c>
      <c r="C250">
        <v>249</v>
      </c>
      <c r="D250">
        <v>2022</v>
      </c>
      <c r="E250" t="s">
        <v>80</v>
      </c>
      <c r="F250">
        <v>12977.256145915901</v>
      </c>
      <c r="G250">
        <v>8762.6011102299799</v>
      </c>
      <c r="H250">
        <v>1960.72164948454</v>
      </c>
      <c r="I250">
        <v>1983.9946130495</v>
      </c>
      <c r="J250">
        <v>-430.12401473548198</v>
      </c>
      <c r="K250">
        <v>0</v>
      </c>
      <c r="L250">
        <v>0</v>
      </c>
      <c r="M250">
        <v>641.26883425852498</v>
      </c>
      <c r="N250">
        <v>20691.737370716899</v>
      </c>
      <c r="O250">
        <v>55690.39</v>
      </c>
      <c r="P250">
        <v>1293</v>
      </c>
      <c r="Q250">
        <v>764262.96</v>
      </c>
      <c r="R250">
        <v>31897</v>
      </c>
      <c r="S250">
        <v>92.872964169381106</v>
      </c>
      <c r="T250">
        <v>122522.710394886</v>
      </c>
      <c r="U250">
        <v>42796.88</v>
      </c>
      <c r="V250">
        <v>0</v>
      </c>
      <c r="W250">
        <v>26255.919999999998</v>
      </c>
      <c r="X250">
        <v>901.02</v>
      </c>
      <c r="Y250">
        <v>1</v>
      </c>
    </row>
    <row r="251" spans="1:25">
      <c r="A251">
        <v>971058854</v>
      </c>
      <c r="B251">
        <v>2492023</v>
      </c>
      <c r="C251">
        <v>249</v>
      </c>
      <c r="D251">
        <v>2023</v>
      </c>
      <c r="E251" t="s">
        <v>80</v>
      </c>
      <c r="F251">
        <v>14663</v>
      </c>
      <c r="G251">
        <v>10174</v>
      </c>
      <c r="H251">
        <v>2050</v>
      </c>
      <c r="I251">
        <v>1983.9946130495</v>
      </c>
      <c r="J251">
        <v>-430.12401473548198</v>
      </c>
      <c r="K251">
        <v>0</v>
      </c>
      <c r="L251">
        <v>0</v>
      </c>
      <c r="M251">
        <v>280</v>
      </c>
      <c r="N251">
        <v>24060.870598313999</v>
      </c>
      <c r="O251">
        <v>54383.45</v>
      </c>
      <c r="P251">
        <v>1294</v>
      </c>
      <c r="Q251">
        <v>727990.83</v>
      </c>
      <c r="R251">
        <v>30934</v>
      </c>
      <c r="S251">
        <v>321</v>
      </c>
      <c r="T251">
        <v>122016.36040631399</v>
      </c>
      <c r="U251">
        <v>42796.88</v>
      </c>
      <c r="V251">
        <v>0</v>
      </c>
      <c r="W251">
        <v>26255.919999999998</v>
      </c>
      <c r="X251">
        <v>901.02</v>
      </c>
      <c r="Y251">
        <v>1</v>
      </c>
    </row>
    <row r="252" spans="1:25">
      <c r="A252">
        <v>925803375</v>
      </c>
      <c r="B252">
        <v>2512019</v>
      </c>
      <c r="C252">
        <v>251</v>
      </c>
      <c r="D252">
        <v>2019</v>
      </c>
      <c r="E252" t="s">
        <v>190</v>
      </c>
      <c r="F252">
        <v>3455.8776595744698</v>
      </c>
      <c r="G252">
        <v>1762.7216312056701</v>
      </c>
      <c r="H252">
        <v>405.60283687943303</v>
      </c>
      <c r="I252">
        <v>458.72118405441</v>
      </c>
      <c r="J252">
        <v>-36.799999999999997</v>
      </c>
      <c r="K252">
        <v>247.6</v>
      </c>
      <c r="L252">
        <v>0</v>
      </c>
      <c r="M252">
        <v>0</v>
      </c>
      <c r="N252">
        <v>5482.5176379551203</v>
      </c>
      <c r="O252">
        <v>803.96</v>
      </c>
      <c r="P252">
        <v>245</v>
      </c>
      <c r="Q252">
        <v>64224.89</v>
      </c>
      <c r="R252">
        <v>2212</v>
      </c>
      <c r="S252">
        <v>142.70036101082999</v>
      </c>
      <c r="T252">
        <v>13518.6298589659</v>
      </c>
      <c r="U252">
        <v>9586.3799999999992</v>
      </c>
      <c r="V252">
        <v>0</v>
      </c>
      <c r="W252">
        <v>7213.94</v>
      </c>
      <c r="X252">
        <v>46.14</v>
      </c>
      <c r="Y252">
        <v>0</v>
      </c>
    </row>
    <row r="253" spans="1:25">
      <c r="A253">
        <v>925803375</v>
      </c>
      <c r="B253">
        <v>2512020</v>
      </c>
      <c r="C253">
        <v>251</v>
      </c>
      <c r="D253">
        <v>2020</v>
      </c>
      <c r="E253" t="s">
        <v>190</v>
      </c>
      <c r="F253">
        <v>3583.2302405498299</v>
      </c>
      <c r="G253">
        <v>3511.2457044673502</v>
      </c>
      <c r="H253">
        <v>2575.44673539519</v>
      </c>
      <c r="I253">
        <v>458.72118405441</v>
      </c>
      <c r="J253">
        <v>-36.799999999999997</v>
      </c>
      <c r="K253">
        <v>247.6</v>
      </c>
      <c r="L253">
        <v>0</v>
      </c>
      <c r="M253">
        <v>0</v>
      </c>
      <c r="N253">
        <v>5188.5503936763998</v>
      </c>
      <c r="O253">
        <v>567.62</v>
      </c>
      <c r="P253">
        <v>234</v>
      </c>
      <c r="Q253">
        <v>74654.149999999994</v>
      </c>
      <c r="R253">
        <v>2304</v>
      </c>
      <c r="S253">
        <v>4613.3903743315504</v>
      </c>
      <c r="T253">
        <v>18628.480740007999</v>
      </c>
      <c r="U253">
        <v>9586.3799999999992</v>
      </c>
      <c r="V253">
        <v>0</v>
      </c>
      <c r="W253">
        <v>7477.17</v>
      </c>
      <c r="X253">
        <v>100.25</v>
      </c>
      <c r="Y253">
        <v>0</v>
      </c>
    </row>
    <row r="254" spans="1:25">
      <c r="A254">
        <v>925803375</v>
      </c>
      <c r="B254">
        <v>2512021</v>
      </c>
      <c r="C254">
        <v>251</v>
      </c>
      <c r="D254">
        <v>2021</v>
      </c>
      <c r="E254" t="s">
        <v>190</v>
      </c>
      <c r="F254">
        <v>5068.3485477178401</v>
      </c>
      <c r="G254">
        <v>1783.6348547717801</v>
      </c>
      <c r="H254">
        <v>474.60580912863099</v>
      </c>
      <c r="I254">
        <v>458.72118405441</v>
      </c>
      <c r="J254">
        <v>-36.799999999999997</v>
      </c>
      <c r="K254">
        <v>247.6</v>
      </c>
      <c r="L254">
        <v>221.85062240663899</v>
      </c>
      <c r="M254">
        <v>0</v>
      </c>
      <c r="N254">
        <v>6825.0481550087698</v>
      </c>
      <c r="O254">
        <v>555.5</v>
      </c>
      <c r="P254">
        <v>12</v>
      </c>
      <c r="Q254">
        <v>72196.820000000007</v>
      </c>
      <c r="R254">
        <v>2335</v>
      </c>
      <c r="S254">
        <v>7885.3953488372099</v>
      </c>
      <c r="T254">
        <v>23139.537455845999</v>
      </c>
      <c r="U254">
        <v>9586.3799999999992</v>
      </c>
      <c r="V254">
        <v>0</v>
      </c>
      <c r="W254">
        <v>7477.17</v>
      </c>
      <c r="X254">
        <v>100.25</v>
      </c>
      <c r="Y254">
        <v>0</v>
      </c>
    </row>
    <row r="255" spans="1:25">
      <c r="A255">
        <v>925803375</v>
      </c>
      <c r="B255">
        <v>2512022</v>
      </c>
      <c r="C255">
        <v>251</v>
      </c>
      <c r="D255">
        <v>2022</v>
      </c>
      <c r="E255" t="s">
        <v>190</v>
      </c>
      <c r="F255">
        <v>5021.5146708961101</v>
      </c>
      <c r="G255">
        <v>2181.1578112609</v>
      </c>
      <c r="H255">
        <v>852.21252973830303</v>
      </c>
      <c r="I255">
        <v>458.72118405441</v>
      </c>
      <c r="J255">
        <v>-36.799999999999997</v>
      </c>
      <c r="K255">
        <v>247.6</v>
      </c>
      <c r="L255">
        <v>130.78509119746201</v>
      </c>
      <c r="M255">
        <v>0</v>
      </c>
      <c r="N255">
        <v>6889.1960452756603</v>
      </c>
      <c r="O255">
        <v>544.39</v>
      </c>
      <c r="P255">
        <v>11</v>
      </c>
      <c r="Q255">
        <v>73788.58</v>
      </c>
      <c r="R255">
        <v>2375</v>
      </c>
      <c r="S255">
        <v>257.51140065146598</v>
      </c>
      <c r="T255">
        <v>15746.9437379271</v>
      </c>
      <c r="U255">
        <v>9586.3799999999992</v>
      </c>
      <c r="V255">
        <v>0</v>
      </c>
      <c r="W255">
        <v>7477.17</v>
      </c>
      <c r="X255">
        <v>100.25</v>
      </c>
      <c r="Y255">
        <v>0</v>
      </c>
    </row>
    <row r="256" spans="1:25">
      <c r="A256">
        <v>925803375</v>
      </c>
      <c r="B256">
        <v>2512023</v>
      </c>
      <c r="C256">
        <v>251</v>
      </c>
      <c r="D256">
        <v>2023</v>
      </c>
      <c r="E256" t="s">
        <v>190</v>
      </c>
      <c r="F256">
        <v>4734</v>
      </c>
      <c r="G256">
        <v>1985</v>
      </c>
      <c r="H256">
        <v>571</v>
      </c>
      <c r="I256">
        <v>458.72118405441</v>
      </c>
      <c r="J256">
        <v>-36.799999999999997</v>
      </c>
      <c r="K256">
        <v>247.6</v>
      </c>
      <c r="L256">
        <v>192</v>
      </c>
      <c r="M256">
        <v>0</v>
      </c>
      <c r="N256">
        <v>6625.5211840544098</v>
      </c>
      <c r="O256">
        <v>653.47</v>
      </c>
      <c r="P256">
        <v>6</v>
      </c>
      <c r="Q256">
        <v>78221.47</v>
      </c>
      <c r="R256">
        <v>2246</v>
      </c>
      <c r="S256">
        <v>94</v>
      </c>
      <c r="T256">
        <v>15565.4661680544</v>
      </c>
      <c r="U256">
        <v>9586.3799999999992</v>
      </c>
      <c r="V256">
        <v>0</v>
      </c>
      <c r="W256">
        <v>7477.17</v>
      </c>
      <c r="X256">
        <v>100.25</v>
      </c>
      <c r="Y256">
        <v>0</v>
      </c>
    </row>
    <row r="257" spans="1:25">
      <c r="A257">
        <v>918312730</v>
      </c>
      <c r="B257">
        <v>2572019</v>
      </c>
      <c r="C257">
        <v>257</v>
      </c>
      <c r="D257">
        <v>2019</v>
      </c>
      <c r="E257" t="s">
        <v>81</v>
      </c>
      <c r="F257">
        <v>4634.95567375887</v>
      </c>
      <c r="G257">
        <v>4725.7446808510604</v>
      </c>
      <c r="H257">
        <v>1093.0053191489401</v>
      </c>
      <c r="I257">
        <v>665.35575380196201</v>
      </c>
      <c r="J257">
        <v>0</v>
      </c>
      <c r="K257">
        <v>0</v>
      </c>
      <c r="L257">
        <v>0</v>
      </c>
      <c r="M257">
        <v>0</v>
      </c>
      <c r="N257">
        <v>8933.0507892629594</v>
      </c>
      <c r="O257">
        <v>32439.18</v>
      </c>
      <c r="P257">
        <v>883</v>
      </c>
      <c r="Q257">
        <v>80827.27</v>
      </c>
      <c r="R257">
        <v>2706</v>
      </c>
      <c r="S257">
        <v>320.490974729242</v>
      </c>
      <c r="T257">
        <v>22311.6169839922</v>
      </c>
      <c r="U257">
        <v>7309.03</v>
      </c>
      <c r="V257">
        <v>61.36</v>
      </c>
      <c r="W257">
        <v>10411.14</v>
      </c>
      <c r="X257">
        <v>418.99</v>
      </c>
      <c r="Y257">
        <v>0</v>
      </c>
    </row>
    <row r="258" spans="1:25">
      <c r="A258">
        <v>918312730</v>
      </c>
      <c r="B258">
        <v>2572020</v>
      </c>
      <c r="C258">
        <v>257</v>
      </c>
      <c r="D258">
        <v>2020</v>
      </c>
      <c r="E258" t="s">
        <v>81</v>
      </c>
      <c r="F258">
        <v>4535.02577319588</v>
      </c>
      <c r="G258">
        <v>4924.6563573883204</v>
      </c>
      <c r="H258">
        <v>1235.1632302405501</v>
      </c>
      <c r="I258">
        <v>665.35575380196201</v>
      </c>
      <c r="J258">
        <v>0</v>
      </c>
      <c r="K258">
        <v>0</v>
      </c>
      <c r="L258">
        <v>0</v>
      </c>
      <c r="M258">
        <v>0</v>
      </c>
      <c r="N258">
        <v>8889.8746541456003</v>
      </c>
      <c r="O258">
        <v>31549.37</v>
      </c>
      <c r="P258">
        <v>881</v>
      </c>
      <c r="Q258">
        <v>81160.570000000007</v>
      </c>
      <c r="R258">
        <v>2824</v>
      </c>
      <c r="S258">
        <v>5107.7647058823504</v>
      </c>
      <c r="T258">
        <v>27125.190344028</v>
      </c>
      <c r="U258">
        <v>7309.03</v>
      </c>
      <c r="V258">
        <v>61.36</v>
      </c>
      <c r="W258">
        <v>10411.14</v>
      </c>
      <c r="X258">
        <v>418.99</v>
      </c>
      <c r="Y258">
        <v>0</v>
      </c>
    </row>
    <row r="259" spans="1:25">
      <c r="A259">
        <v>918312730</v>
      </c>
      <c r="B259">
        <v>2572021</v>
      </c>
      <c r="C259">
        <v>257</v>
      </c>
      <c r="D259">
        <v>2021</v>
      </c>
      <c r="E259" t="s">
        <v>81</v>
      </c>
      <c r="F259">
        <v>5164.3734439833997</v>
      </c>
      <c r="G259">
        <v>4810.0746887966798</v>
      </c>
      <c r="H259">
        <v>2380.75518672199</v>
      </c>
      <c r="I259">
        <v>665.35575380196201</v>
      </c>
      <c r="J259">
        <v>0</v>
      </c>
      <c r="K259">
        <v>0</v>
      </c>
      <c r="L259">
        <v>0</v>
      </c>
      <c r="M259">
        <v>0</v>
      </c>
      <c r="N259">
        <v>8259.04869986005</v>
      </c>
      <c r="O259">
        <v>31501.9</v>
      </c>
      <c r="P259">
        <v>901</v>
      </c>
      <c r="Q259">
        <v>88681.03</v>
      </c>
      <c r="R259">
        <v>2876</v>
      </c>
      <c r="S259">
        <v>3986.2325581395298</v>
      </c>
      <c r="T259">
        <v>26069.574205999601</v>
      </c>
      <c r="U259">
        <v>7309.03</v>
      </c>
      <c r="V259">
        <v>61.36</v>
      </c>
      <c r="W259">
        <v>10411.14</v>
      </c>
      <c r="X259">
        <v>418.99</v>
      </c>
      <c r="Y259">
        <v>0</v>
      </c>
    </row>
    <row r="260" spans="1:25">
      <c r="A260">
        <v>918312730</v>
      </c>
      <c r="B260">
        <v>2572022</v>
      </c>
      <c r="C260">
        <v>257</v>
      </c>
      <c r="D260">
        <v>2022</v>
      </c>
      <c r="E260" t="s">
        <v>81</v>
      </c>
      <c r="F260">
        <v>4076.4869151467101</v>
      </c>
      <c r="G260">
        <v>3894.0206185566999</v>
      </c>
      <c r="H260">
        <v>1591.57018239492</v>
      </c>
      <c r="I260">
        <v>665.35575380196201</v>
      </c>
      <c r="J260">
        <v>0</v>
      </c>
      <c r="K260">
        <v>0</v>
      </c>
      <c r="L260">
        <v>0</v>
      </c>
      <c r="M260">
        <v>0</v>
      </c>
      <c r="N260">
        <v>7044.2931051104497</v>
      </c>
      <c r="O260">
        <v>29771.77</v>
      </c>
      <c r="P260">
        <v>880</v>
      </c>
      <c r="Q260">
        <v>93610.84</v>
      </c>
      <c r="R260">
        <v>3180</v>
      </c>
      <c r="S260">
        <v>239.57003257329001</v>
      </c>
      <c r="T260">
        <v>21658.649333683701</v>
      </c>
      <c r="U260">
        <v>7309.03</v>
      </c>
      <c r="V260">
        <v>61.36</v>
      </c>
      <c r="W260">
        <v>10411.14</v>
      </c>
      <c r="X260">
        <v>418.99</v>
      </c>
      <c r="Y260">
        <v>0</v>
      </c>
    </row>
    <row r="261" spans="1:25">
      <c r="A261">
        <v>918312730</v>
      </c>
      <c r="B261">
        <v>2572023</v>
      </c>
      <c r="C261">
        <v>257</v>
      </c>
      <c r="D261">
        <v>2023</v>
      </c>
      <c r="E261" t="s">
        <v>81</v>
      </c>
      <c r="F261">
        <v>9667</v>
      </c>
      <c r="G261">
        <v>5997</v>
      </c>
      <c r="H261">
        <v>2393</v>
      </c>
      <c r="I261">
        <v>665.35575380196201</v>
      </c>
      <c r="J261">
        <v>0</v>
      </c>
      <c r="K261">
        <v>0</v>
      </c>
      <c r="L261">
        <v>0</v>
      </c>
      <c r="M261">
        <v>0</v>
      </c>
      <c r="N261">
        <v>13936.355753802</v>
      </c>
      <c r="O261">
        <v>35727.74</v>
      </c>
      <c r="P261">
        <v>821</v>
      </c>
      <c r="Q261">
        <v>88449.74</v>
      </c>
      <c r="R261">
        <v>2432</v>
      </c>
      <c r="S261">
        <v>1373</v>
      </c>
      <c r="T261">
        <v>28943.593081801999</v>
      </c>
      <c r="U261">
        <v>7309.03</v>
      </c>
      <c r="V261">
        <v>61.36</v>
      </c>
      <c r="W261">
        <v>10411.14</v>
      </c>
      <c r="X261">
        <v>418.99</v>
      </c>
      <c r="Y261">
        <v>0</v>
      </c>
    </row>
    <row r="262" spans="1:25">
      <c r="A262">
        <v>979497482</v>
      </c>
      <c r="B262">
        <v>2642019</v>
      </c>
      <c r="C262">
        <v>264</v>
      </c>
      <c r="D262">
        <v>2019</v>
      </c>
      <c r="E262" t="s">
        <v>142</v>
      </c>
      <c r="F262">
        <v>0</v>
      </c>
      <c r="G262">
        <v>0</v>
      </c>
      <c r="H262">
        <v>0</v>
      </c>
      <c r="I262">
        <v>0</v>
      </c>
      <c r="J262">
        <v>0</v>
      </c>
      <c r="K262">
        <v>0</v>
      </c>
      <c r="L262">
        <v>0</v>
      </c>
      <c r="M262">
        <v>0</v>
      </c>
      <c r="N262">
        <v>0</v>
      </c>
      <c r="O262">
        <v>0</v>
      </c>
      <c r="P262">
        <v>0</v>
      </c>
      <c r="Q262">
        <v>0</v>
      </c>
      <c r="R262">
        <v>0</v>
      </c>
      <c r="S262">
        <v>0</v>
      </c>
      <c r="T262">
        <v>0</v>
      </c>
      <c r="U262">
        <v>0</v>
      </c>
      <c r="V262">
        <v>0</v>
      </c>
      <c r="W262">
        <v>0</v>
      </c>
      <c r="X262">
        <v>0</v>
      </c>
      <c r="Y262">
        <v>0</v>
      </c>
    </row>
    <row r="263" spans="1:25">
      <c r="A263">
        <v>979497482</v>
      </c>
      <c r="B263">
        <v>2642020</v>
      </c>
      <c r="C263">
        <v>264</v>
      </c>
      <c r="D263">
        <v>2020</v>
      </c>
      <c r="E263" t="s">
        <v>142</v>
      </c>
      <c r="F263">
        <v>0</v>
      </c>
      <c r="G263">
        <v>0</v>
      </c>
      <c r="H263">
        <v>0</v>
      </c>
      <c r="I263">
        <v>0</v>
      </c>
      <c r="J263">
        <v>0</v>
      </c>
      <c r="K263">
        <v>0</v>
      </c>
      <c r="L263">
        <v>0</v>
      </c>
      <c r="M263">
        <v>0</v>
      </c>
      <c r="N263">
        <v>0</v>
      </c>
      <c r="O263">
        <v>0</v>
      </c>
      <c r="P263">
        <v>0</v>
      </c>
      <c r="Q263">
        <v>0</v>
      </c>
      <c r="R263">
        <v>0</v>
      </c>
      <c r="S263">
        <v>0</v>
      </c>
      <c r="T263">
        <v>0</v>
      </c>
      <c r="U263">
        <v>0</v>
      </c>
      <c r="V263">
        <v>0</v>
      </c>
      <c r="W263">
        <v>0</v>
      </c>
      <c r="X263">
        <v>0</v>
      </c>
      <c r="Y263">
        <v>0</v>
      </c>
    </row>
    <row r="264" spans="1:25">
      <c r="A264">
        <v>979497482</v>
      </c>
      <c r="B264">
        <v>2642021</v>
      </c>
      <c r="C264">
        <v>264</v>
      </c>
      <c r="D264">
        <v>2021</v>
      </c>
      <c r="E264" t="s">
        <v>142</v>
      </c>
      <c r="F264">
        <v>0</v>
      </c>
      <c r="G264">
        <v>0</v>
      </c>
      <c r="H264">
        <v>0</v>
      </c>
      <c r="I264">
        <v>0</v>
      </c>
      <c r="J264">
        <v>0</v>
      </c>
      <c r="K264">
        <v>0</v>
      </c>
      <c r="L264">
        <v>0</v>
      </c>
      <c r="M264">
        <v>0</v>
      </c>
      <c r="N264">
        <v>0</v>
      </c>
      <c r="O264">
        <v>0</v>
      </c>
      <c r="P264">
        <v>0</v>
      </c>
      <c r="Q264">
        <v>0</v>
      </c>
      <c r="R264">
        <v>0</v>
      </c>
      <c r="S264">
        <v>0</v>
      </c>
      <c r="T264">
        <v>0</v>
      </c>
      <c r="U264">
        <v>0</v>
      </c>
      <c r="V264">
        <v>0</v>
      </c>
      <c r="W264">
        <v>0</v>
      </c>
      <c r="X264">
        <v>0</v>
      </c>
      <c r="Y264">
        <v>0</v>
      </c>
    </row>
    <row r="265" spans="1:25">
      <c r="A265">
        <v>979497482</v>
      </c>
      <c r="B265">
        <v>2642022</v>
      </c>
      <c r="C265">
        <v>264</v>
      </c>
      <c r="D265">
        <v>2022</v>
      </c>
      <c r="E265" t="s">
        <v>142</v>
      </c>
      <c r="F265">
        <v>0</v>
      </c>
      <c r="G265">
        <v>0</v>
      </c>
      <c r="H265">
        <v>0</v>
      </c>
      <c r="I265">
        <v>0</v>
      </c>
      <c r="J265">
        <v>0</v>
      </c>
      <c r="K265">
        <v>0</v>
      </c>
      <c r="L265">
        <v>0</v>
      </c>
      <c r="M265">
        <v>0</v>
      </c>
      <c r="N265">
        <v>0</v>
      </c>
      <c r="O265">
        <v>0</v>
      </c>
      <c r="P265">
        <v>0</v>
      </c>
      <c r="Q265">
        <v>0</v>
      </c>
      <c r="R265">
        <v>0</v>
      </c>
      <c r="S265">
        <v>0</v>
      </c>
      <c r="T265">
        <v>0</v>
      </c>
      <c r="U265">
        <v>0</v>
      </c>
      <c r="V265">
        <v>0</v>
      </c>
      <c r="W265">
        <v>0</v>
      </c>
      <c r="X265">
        <v>0</v>
      </c>
      <c r="Y265">
        <v>0</v>
      </c>
    </row>
    <row r="266" spans="1:25">
      <c r="A266">
        <v>979497482</v>
      </c>
      <c r="B266">
        <v>2642023</v>
      </c>
      <c r="C266">
        <v>264</v>
      </c>
      <c r="D266">
        <v>2023</v>
      </c>
      <c r="E266" t="s">
        <v>142</v>
      </c>
      <c r="F266">
        <v>0</v>
      </c>
      <c r="G266">
        <v>0</v>
      </c>
      <c r="H266">
        <v>0</v>
      </c>
      <c r="I266">
        <v>0</v>
      </c>
      <c r="J266">
        <v>0</v>
      </c>
      <c r="K266">
        <v>0</v>
      </c>
      <c r="L266">
        <v>0</v>
      </c>
      <c r="M266">
        <v>0</v>
      </c>
      <c r="N266">
        <v>0</v>
      </c>
      <c r="O266">
        <v>0</v>
      </c>
      <c r="P266">
        <v>0</v>
      </c>
      <c r="Q266">
        <v>0</v>
      </c>
      <c r="R266">
        <v>0</v>
      </c>
      <c r="S266">
        <v>0</v>
      </c>
      <c r="T266">
        <v>0</v>
      </c>
      <c r="U266">
        <v>0</v>
      </c>
      <c r="V266">
        <v>0</v>
      </c>
      <c r="W266">
        <v>0</v>
      </c>
      <c r="X266">
        <v>0</v>
      </c>
      <c r="Y266">
        <v>0</v>
      </c>
    </row>
    <row r="267" spans="1:25">
      <c r="A267">
        <v>922694435</v>
      </c>
      <c r="B267">
        <v>2672019</v>
      </c>
      <c r="C267">
        <v>267</v>
      </c>
      <c r="D267">
        <v>2019</v>
      </c>
      <c r="E267" t="s">
        <v>143</v>
      </c>
      <c r="F267">
        <v>114.37056737588701</v>
      </c>
      <c r="G267">
        <v>49.521276595744702</v>
      </c>
      <c r="H267">
        <v>0</v>
      </c>
      <c r="I267">
        <v>11.3546888053153</v>
      </c>
      <c r="J267">
        <v>0</v>
      </c>
      <c r="K267">
        <v>0</v>
      </c>
      <c r="L267">
        <v>0</v>
      </c>
      <c r="M267">
        <v>0</v>
      </c>
      <c r="N267">
        <v>175.246532776946</v>
      </c>
      <c r="O267">
        <v>0</v>
      </c>
      <c r="P267">
        <v>0</v>
      </c>
      <c r="Q267">
        <v>3191.6</v>
      </c>
      <c r="R267">
        <v>161</v>
      </c>
      <c r="S267">
        <v>0</v>
      </c>
      <c r="T267">
        <v>603.06429277694599</v>
      </c>
      <c r="U267">
        <v>0</v>
      </c>
      <c r="V267">
        <v>0</v>
      </c>
      <c r="W267">
        <v>670.22</v>
      </c>
      <c r="X267">
        <v>0</v>
      </c>
      <c r="Y267">
        <v>0</v>
      </c>
    </row>
    <row r="268" spans="1:25">
      <c r="A268">
        <v>922694435</v>
      </c>
      <c r="B268">
        <v>2672020</v>
      </c>
      <c r="C268">
        <v>267</v>
      </c>
      <c r="D268">
        <v>2020</v>
      </c>
      <c r="E268" t="s">
        <v>143</v>
      </c>
      <c r="F268">
        <v>107.405498281787</v>
      </c>
      <c r="G268">
        <v>51.417525773195898</v>
      </c>
      <c r="H268">
        <v>0</v>
      </c>
      <c r="I268">
        <v>11.3546888053153</v>
      </c>
      <c r="J268">
        <v>0</v>
      </c>
      <c r="K268">
        <v>0</v>
      </c>
      <c r="L268">
        <v>0</v>
      </c>
      <c r="M268">
        <v>0</v>
      </c>
      <c r="N268">
        <v>170.17771286029799</v>
      </c>
      <c r="O268">
        <v>0</v>
      </c>
      <c r="P268">
        <v>0</v>
      </c>
      <c r="Q268">
        <v>3028.99</v>
      </c>
      <c r="R268">
        <v>161</v>
      </c>
      <c r="S268">
        <v>0</v>
      </c>
      <c r="T268">
        <v>584.40127686029803</v>
      </c>
      <c r="U268">
        <v>0</v>
      </c>
      <c r="V268">
        <v>0</v>
      </c>
      <c r="W268">
        <v>703.13</v>
      </c>
      <c r="X268">
        <v>0</v>
      </c>
      <c r="Y268">
        <v>0</v>
      </c>
    </row>
    <row r="269" spans="1:25">
      <c r="A269">
        <v>922694435</v>
      </c>
      <c r="B269">
        <v>2672021</v>
      </c>
      <c r="C269">
        <v>267</v>
      </c>
      <c r="D269">
        <v>2021</v>
      </c>
      <c r="E269" t="s">
        <v>143</v>
      </c>
      <c r="F269">
        <v>100.439834024896</v>
      </c>
      <c r="G269">
        <v>66.2240663900415</v>
      </c>
      <c r="H269">
        <v>0</v>
      </c>
      <c r="I269">
        <v>11.3546888053153</v>
      </c>
      <c r="J269">
        <v>0</v>
      </c>
      <c r="K269">
        <v>0</v>
      </c>
      <c r="L269">
        <v>0</v>
      </c>
      <c r="M269">
        <v>0</v>
      </c>
      <c r="N269">
        <v>178.01858922025301</v>
      </c>
      <c r="O269">
        <v>0</v>
      </c>
      <c r="P269">
        <v>0</v>
      </c>
      <c r="Q269">
        <v>2901.73</v>
      </c>
      <c r="R269">
        <v>126</v>
      </c>
      <c r="S269">
        <v>0</v>
      </c>
      <c r="T269">
        <v>546.60321722025299</v>
      </c>
      <c r="U269">
        <v>0</v>
      </c>
      <c r="V269">
        <v>0</v>
      </c>
      <c r="W269">
        <v>703.13</v>
      </c>
      <c r="X269">
        <v>0</v>
      </c>
      <c r="Y269">
        <v>0</v>
      </c>
    </row>
    <row r="270" spans="1:25">
      <c r="A270">
        <v>922694435</v>
      </c>
      <c r="B270">
        <v>2672022</v>
      </c>
      <c r="C270">
        <v>267</v>
      </c>
      <c r="D270">
        <v>2022</v>
      </c>
      <c r="E270" t="s">
        <v>143</v>
      </c>
      <c r="F270">
        <v>80.158604282315594</v>
      </c>
      <c r="G270">
        <v>49.571768437747799</v>
      </c>
      <c r="H270">
        <v>0</v>
      </c>
      <c r="I270">
        <v>11.3546888053153</v>
      </c>
      <c r="J270">
        <v>0</v>
      </c>
      <c r="K270">
        <v>0</v>
      </c>
      <c r="L270">
        <v>0</v>
      </c>
      <c r="M270">
        <v>0</v>
      </c>
      <c r="N270">
        <v>141.08506152537899</v>
      </c>
      <c r="O270">
        <v>0</v>
      </c>
      <c r="P270">
        <v>0</v>
      </c>
      <c r="Q270">
        <v>2774.47</v>
      </c>
      <c r="R270">
        <v>127</v>
      </c>
      <c r="S270">
        <v>0</v>
      </c>
      <c r="T270">
        <v>500.030753525379</v>
      </c>
      <c r="U270">
        <v>0</v>
      </c>
      <c r="V270">
        <v>0</v>
      </c>
      <c r="W270">
        <v>703.13</v>
      </c>
      <c r="X270">
        <v>0</v>
      </c>
      <c r="Y270">
        <v>0</v>
      </c>
    </row>
    <row r="271" spans="1:25">
      <c r="A271">
        <v>922694435</v>
      </c>
      <c r="B271">
        <v>2672023</v>
      </c>
      <c r="C271">
        <v>267</v>
      </c>
      <c r="D271">
        <v>2023</v>
      </c>
      <c r="E271" t="s">
        <v>143</v>
      </c>
      <c r="F271">
        <v>104</v>
      </c>
      <c r="G271">
        <v>83</v>
      </c>
      <c r="H271">
        <v>0</v>
      </c>
      <c r="I271">
        <v>11.3546888053153</v>
      </c>
      <c r="J271">
        <v>0</v>
      </c>
      <c r="K271">
        <v>0</v>
      </c>
      <c r="L271">
        <v>0</v>
      </c>
      <c r="M271">
        <v>0</v>
      </c>
      <c r="N271">
        <v>198.35468880531499</v>
      </c>
      <c r="O271">
        <v>0</v>
      </c>
      <c r="P271">
        <v>0</v>
      </c>
      <c r="Q271">
        <v>2646.2</v>
      </c>
      <c r="R271">
        <v>127</v>
      </c>
      <c r="S271">
        <v>0</v>
      </c>
      <c r="T271">
        <v>546.57700880531502</v>
      </c>
      <c r="U271">
        <v>0</v>
      </c>
      <c r="V271">
        <v>0</v>
      </c>
      <c r="W271">
        <v>703.13</v>
      </c>
      <c r="X271">
        <v>0</v>
      </c>
      <c r="Y271">
        <v>0</v>
      </c>
    </row>
    <row r="272" spans="1:25">
      <c r="A272">
        <v>912631532</v>
      </c>
      <c r="B272">
        <v>2692019</v>
      </c>
      <c r="C272">
        <v>269</v>
      </c>
      <c r="D272">
        <v>2019</v>
      </c>
      <c r="E272" t="s">
        <v>82</v>
      </c>
      <c r="F272">
        <v>46314.184397163102</v>
      </c>
      <c r="G272">
        <v>59976.1613475177</v>
      </c>
      <c r="H272">
        <v>23923.492907801399</v>
      </c>
      <c r="I272">
        <v>4194.0331519519405</v>
      </c>
      <c r="J272">
        <v>1852.82543755442</v>
      </c>
      <c r="K272">
        <v>0</v>
      </c>
      <c r="L272">
        <v>260.57624113475202</v>
      </c>
      <c r="M272">
        <v>2617.55319148936</v>
      </c>
      <c r="N272">
        <v>85535.581993761705</v>
      </c>
      <c r="O272">
        <v>52637.16</v>
      </c>
      <c r="P272">
        <v>1040</v>
      </c>
      <c r="Q272">
        <v>1318770.1299999999</v>
      </c>
      <c r="R272">
        <v>37473</v>
      </c>
      <c r="S272">
        <v>1807.14801444043</v>
      </c>
      <c r="T272">
        <v>240505.379452202</v>
      </c>
      <c r="U272">
        <v>105270.9</v>
      </c>
      <c r="V272">
        <v>28920.46</v>
      </c>
      <c r="W272">
        <v>88415.73</v>
      </c>
      <c r="X272">
        <v>23049.23</v>
      </c>
      <c r="Y272">
        <v>1</v>
      </c>
    </row>
    <row r="273" spans="1:25">
      <c r="A273">
        <v>912631532</v>
      </c>
      <c r="B273">
        <v>2692020</v>
      </c>
      <c r="C273">
        <v>269</v>
      </c>
      <c r="D273">
        <v>2020</v>
      </c>
      <c r="E273" t="s">
        <v>82</v>
      </c>
      <c r="F273">
        <v>44990.335051546397</v>
      </c>
      <c r="G273">
        <v>57901.847079037798</v>
      </c>
      <c r="H273">
        <v>24950.068728522299</v>
      </c>
      <c r="I273">
        <v>4194.0331519519405</v>
      </c>
      <c r="J273">
        <v>1852.82543755442</v>
      </c>
      <c r="K273">
        <v>0</v>
      </c>
      <c r="L273">
        <v>1198.5996563573899</v>
      </c>
      <c r="M273">
        <v>3840.31786941581</v>
      </c>
      <c r="N273">
        <v>78950.054465794994</v>
      </c>
      <c r="O273">
        <v>70051.58</v>
      </c>
      <c r="P273">
        <v>1360</v>
      </c>
      <c r="Q273">
        <v>1369819.57</v>
      </c>
      <c r="R273">
        <v>48074</v>
      </c>
      <c r="S273">
        <v>4391.6149732620297</v>
      </c>
      <c r="T273">
        <v>253148.897579057</v>
      </c>
      <c r="U273">
        <v>103706.99</v>
      </c>
      <c r="V273">
        <v>28954.82</v>
      </c>
      <c r="W273">
        <v>87671.14</v>
      </c>
      <c r="X273">
        <v>23049.23</v>
      </c>
      <c r="Y273">
        <v>1</v>
      </c>
    </row>
    <row r="274" spans="1:25">
      <c r="A274">
        <v>912631532</v>
      </c>
      <c r="B274">
        <v>2692021</v>
      </c>
      <c r="C274">
        <v>269</v>
      </c>
      <c r="D274">
        <v>2021</v>
      </c>
      <c r="E274" t="s">
        <v>82</v>
      </c>
      <c r="F274">
        <v>71045.178423236503</v>
      </c>
      <c r="G274">
        <v>66339.958506224095</v>
      </c>
      <c r="H274">
        <v>30417.8174273859</v>
      </c>
      <c r="I274">
        <v>4194.0331519519405</v>
      </c>
      <c r="J274">
        <v>1852.82543755442</v>
      </c>
      <c r="K274">
        <v>0</v>
      </c>
      <c r="L274">
        <v>19625.5020746888</v>
      </c>
      <c r="M274">
        <v>1978.99585062241</v>
      </c>
      <c r="N274">
        <v>91409.680166269798</v>
      </c>
      <c r="O274">
        <v>123211.92</v>
      </c>
      <c r="P274">
        <v>1626</v>
      </c>
      <c r="Q274">
        <v>1871762.3</v>
      </c>
      <c r="R274">
        <v>54370</v>
      </c>
      <c r="S274">
        <v>3644.6511627906998</v>
      </c>
      <c r="T274">
        <v>317830.17612106103</v>
      </c>
      <c r="U274">
        <v>162910.16</v>
      </c>
      <c r="V274">
        <v>28954.82</v>
      </c>
      <c r="W274">
        <v>110270.79</v>
      </c>
      <c r="X274">
        <v>26351.94</v>
      </c>
      <c r="Y274">
        <v>1</v>
      </c>
    </row>
    <row r="275" spans="1:25">
      <c r="A275">
        <v>912631532</v>
      </c>
      <c r="B275">
        <v>2692022</v>
      </c>
      <c r="C275">
        <v>269</v>
      </c>
      <c r="D275">
        <v>2022</v>
      </c>
      <c r="E275" t="s">
        <v>82</v>
      </c>
      <c r="F275">
        <v>61631.419508326697</v>
      </c>
      <c r="G275">
        <v>86838.1363996828</v>
      </c>
      <c r="H275">
        <v>42613.790642347303</v>
      </c>
      <c r="I275">
        <v>4194.0331519519405</v>
      </c>
      <c r="J275">
        <v>1852.82543755442</v>
      </c>
      <c r="K275">
        <v>0</v>
      </c>
      <c r="L275">
        <v>638.10467882632804</v>
      </c>
      <c r="M275">
        <v>1431.2529738302901</v>
      </c>
      <c r="N275">
        <v>109833.26620251199</v>
      </c>
      <c r="O275">
        <v>121734.29</v>
      </c>
      <c r="P275">
        <v>3375</v>
      </c>
      <c r="Q275">
        <v>1908476.81</v>
      </c>
      <c r="R275">
        <v>59866</v>
      </c>
      <c r="S275">
        <v>10717.328990227999</v>
      </c>
      <c r="T275">
        <v>353517.24315274</v>
      </c>
      <c r="U275">
        <v>162974.96</v>
      </c>
      <c r="V275">
        <v>28954.82</v>
      </c>
      <c r="W275">
        <v>109858.09</v>
      </c>
      <c r="X275">
        <v>26351.94</v>
      </c>
      <c r="Y275">
        <v>1</v>
      </c>
    </row>
    <row r="276" spans="1:25">
      <c r="A276">
        <v>912631532</v>
      </c>
      <c r="B276">
        <v>2692023</v>
      </c>
      <c r="C276">
        <v>269</v>
      </c>
      <c r="D276">
        <v>2023</v>
      </c>
      <c r="E276" t="s">
        <v>82</v>
      </c>
      <c r="F276">
        <v>54784</v>
      </c>
      <c r="G276">
        <v>95588</v>
      </c>
      <c r="H276">
        <v>40083</v>
      </c>
      <c r="I276">
        <v>4194.0331519519405</v>
      </c>
      <c r="J276">
        <v>1852.82543755442</v>
      </c>
      <c r="K276">
        <v>0</v>
      </c>
      <c r="L276">
        <v>0</v>
      </c>
      <c r="M276">
        <v>475</v>
      </c>
      <c r="N276">
        <v>115860.858589506</v>
      </c>
      <c r="O276">
        <v>180366.81</v>
      </c>
      <c r="P276">
        <v>3399</v>
      </c>
      <c r="Q276">
        <v>2283477.69</v>
      </c>
      <c r="R276">
        <v>65663</v>
      </c>
      <c r="S276">
        <v>1543</v>
      </c>
      <c r="T276">
        <v>392443.25878950598</v>
      </c>
      <c r="U276">
        <v>167263.94</v>
      </c>
      <c r="V276">
        <v>32704.26</v>
      </c>
      <c r="W276">
        <v>117644.99</v>
      </c>
      <c r="X276">
        <v>26893.07</v>
      </c>
      <c r="Y276">
        <v>1</v>
      </c>
    </row>
    <row r="277" spans="1:25">
      <c r="A277">
        <v>923819177</v>
      </c>
      <c r="B277">
        <v>2742019</v>
      </c>
      <c r="C277">
        <v>274</v>
      </c>
      <c r="D277">
        <v>2019</v>
      </c>
      <c r="E277" t="s">
        <v>144</v>
      </c>
      <c r="F277">
        <v>686.223404255319</v>
      </c>
      <c r="G277">
        <v>1021.08156028369</v>
      </c>
      <c r="H277">
        <v>0</v>
      </c>
      <c r="I277">
        <v>142.11074253114501</v>
      </c>
      <c r="J277">
        <v>0</v>
      </c>
      <c r="K277">
        <v>0</v>
      </c>
      <c r="L277">
        <v>0</v>
      </c>
      <c r="M277">
        <v>0</v>
      </c>
      <c r="N277">
        <v>1849.4157070701499</v>
      </c>
      <c r="O277">
        <v>0</v>
      </c>
      <c r="P277">
        <v>0</v>
      </c>
      <c r="Q277">
        <v>14915.68</v>
      </c>
      <c r="R277">
        <v>1339</v>
      </c>
      <c r="S277">
        <v>0</v>
      </c>
      <c r="T277">
        <v>4435.3665550701498</v>
      </c>
      <c r="U277">
        <v>966.71</v>
      </c>
      <c r="V277">
        <v>0</v>
      </c>
      <c r="W277">
        <v>1474.2</v>
      </c>
      <c r="X277">
        <v>62.08</v>
      </c>
      <c r="Y277">
        <v>0</v>
      </c>
    </row>
    <row r="278" spans="1:25">
      <c r="A278">
        <v>923819177</v>
      </c>
      <c r="B278">
        <v>2742020</v>
      </c>
      <c r="C278">
        <v>274</v>
      </c>
      <c r="D278">
        <v>2020</v>
      </c>
      <c r="E278" t="s">
        <v>144</v>
      </c>
      <c r="F278">
        <v>177.104810996564</v>
      </c>
      <c r="G278">
        <v>912.94673539518897</v>
      </c>
      <c r="H278">
        <v>102.83505154639199</v>
      </c>
      <c r="I278">
        <v>142.11074253114501</v>
      </c>
      <c r="J278">
        <v>0</v>
      </c>
      <c r="K278">
        <v>0</v>
      </c>
      <c r="L278">
        <v>0</v>
      </c>
      <c r="M278">
        <v>0</v>
      </c>
      <c r="N278">
        <v>1129.3272373765101</v>
      </c>
      <c r="O278">
        <v>0</v>
      </c>
      <c r="P278">
        <v>0</v>
      </c>
      <c r="Q278">
        <v>13684.49</v>
      </c>
      <c r="R278">
        <v>1375</v>
      </c>
      <c r="S278">
        <v>0</v>
      </c>
      <c r="T278">
        <v>3648.35060137651</v>
      </c>
      <c r="U278">
        <v>966.71</v>
      </c>
      <c r="V278">
        <v>0</v>
      </c>
      <c r="W278">
        <v>2132.29</v>
      </c>
      <c r="X278">
        <v>62.08</v>
      </c>
      <c r="Y278">
        <v>0</v>
      </c>
    </row>
    <row r="279" spans="1:25">
      <c r="A279">
        <v>923819177</v>
      </c>
      <c r="B279">
        <v>2742021</v>
      </c>
      <c r="C279">
        <v>274</v>
      </c>
      <c r="D279">
        <v>2021</v>
      </c>
      <c r="E279" t="s">
        <v>144</v>
      </c>
      <c r="F279">
        <v>598.224066390041</v>
      </c>
      <c r="G279">
        <v>602.63900414937802</v>
      </c>
      <c r="H279">
        <v>144.589211618257</v>
      </c>
      <c r="I279">
        <v>142.11074253114501</v>
      </c>
      <c r="J279">
        <v>0</v>
      </c>
      <c r="K279">
        <v>0</v>
      </c>
      <c r="L279">
        <v>0</v>
      </c>
      <c r="M279">
        <v>0</v>
      </c>
      <c r="N279">
        <v>1198.3846014523101</v>
      </c>
      <c r="O279">
        <v>0</v>
      </c>
      <c r="P279">
        <v>0</v>
      </c>
      <c r="Q279">
        <v>12356.34</v>
      </c>
      <c r="R279">
        <v>1315</v>
      </c>
      <c r="S279">
        <v>0</v>
      </c>
      <c r="T279">
        <v>3546.3746254523098</v>
      </c>
      <c r="U279">
        <v>966.71</v>
      </c>
      <c r="V279">
        <v>0</v>
      </c>
      <c r="W279">
        <v>2132.29</v>
      </c>
      <c r="X279">
        <v>62.08</v>
      </c>
      <c r="Y279">
        <v>0</v>
      </c>
    </row>
    <row r="280" spans="1:25">
      <c r="A280">
        <v>923819177</v>
      </c>
      <c r="B280">
        <v>2742022</v>
      </c>
      <c r="C280">
        <v>274</v>
      </c>
      <c r="D280">
        <v>2022</v>
      </c>
      <c r="E280" t="s">
        <v>144</v>
      </c>
      <c r="F280">
        <v>880.68992862807295</v>
      </c>
      <c r="G280">
        <v>725.64631245043597</v>
      </c>
      <c r="H280">
        <v>0</v>
      </c>
      <c r="I280">
        <v>142.11074253114501</v>
      </c>
      <c r="J280">
        <v>0</v>
      </c>
      <c r="K280">
        <v>0</v>
      </c>
      <c r="L280">
        <v>0</v>
      </c>
      <c r="M280">
        <v>0</v>
      </c>
      <c r="N280">
        <v>1748.44698360965</v>
      </c>
      <c r="O280">
        <v>0</v>
      </c>
      <c r="P280">
        <v>0</v>
      </c>
      <c r="Q280">
        <v>12562.38</v>
      </c>
      <c r="R280">
        <v>450</v>
      </c>
      <c r="S280">
        <v>0</v>
      </c>
      <c r="T280">
        <v>3248.6619516096498</v>
      </c>
      <c r="U280">
        <v>966.71</v>
      </c>
      <c r="V280">
        <v>0</v>
      </c>
      <c r="W280">
        <v>2132.29</v>
      </c>
      <c r="X280">
        <v>62.08</v>
      </c>
      <c r="Y280">
        <v>0</v>
      </c>
    </row>
    <row r="281" spans="1:25">
      <c r="A281">
        <v>923819177</v>
      </c>
      <c r="B281">
        <v>2742023</v>
      </c>
      <c r="C281">
        <v>274</v>
      </c>
      <c r="D281">
        <v>2023</v>
      </c>
      <c r="E281" t="s">
        <v>144</v>
      </c>
      <c r="F281">
        <v>895</v>
      </c>
      <c r="G281">
        <v>848</v>
      </c>
      <c r="H281">
        <v>0</v>
      </c>
      <c r="I281">
        <v>142.11074253114501</v>
      </c>
      <c r="J281">
        <v>0</v>
      </c>
      <c r="K281">
        <v>0</v>
      </c>
      <c r="L281">
        <v>0</v>
      </c>
      <c r="M281">
        <v>0</v>
      </c>
      <c r="N281">
        <v>1885.11074253114</v>
      </c>
      <c r="O281">
        <v>0</v>
      </c>
      <c r="P281">
        <v>0</v>
      </c>
      <c r="Q281">
        <v>12182.62</v>
      </c>
      <c r="R281">
        <v>488</v>
      </c>
      <c r="S281">
        <v>0</v>
      </c>
      <c r="T281">
        <v>3391.5777745311402</v>
      </c>
      <c r="U281">
        <v>966.71</v>
      </c>
      <c r="V281">
        <v>0</v>
      </c>
      <c r="W281">
        <v>2132.29</v>
      </c>
      <c r="X281">
        <v>62.08</v>
      </c>
      <c r="Y281">
        <v>0</v>
      </c>
    </row>
    <row r="282" spans="1:25">
      <c r="A282">
        <v>971589752</v>
      </c>
      <c r="B282">
        <v>2752019</v>
      </c>
      <c r="C282">
        <v>275</v>
      </c>
      <c r="D282">
        <v>2019</v>
      </c>
      <c r="E282" t="s">
        <v>153</v>
      </c>
      <c r="F282">
        <v>4999.2907801418396</v>
      </c>
      <c r="G282">
        <v>1532.80141843972</v>
      </c>
      <c r="H282">
        <v>443.33333333333297</v>
      </c>
      <c r="I282">
        <v>189.80797675082701</v>
      </c>
      <c r="J282">
        <v>0</v>
      </c>
      <c r="K282">
        <v>0</v>
      </c>
      <c r="L282">
        <v>0</v>
      </c>
      <c r="M282">
        <v>0</v>
      </c>
      <c r="N282">
        <v>6278.5668419990498</v>
      </c>
      <c r="O282">
        <v>544.39</v>
      </c>
      <c r="P282">
        <v>21</v>
      </c>
      <c r="Q282">
        <v>64797.56</v>
      </c>
      <c r="R282">
        <v>3740</v>
      </c>
      <c r="S282">
        <v>756.77978339350204</v>
      </c>
      <c r="T282">
        <v>16258.933645392601</v>
      </c>
      <c r="U282">
        <v>7612.09</v>
      </c>
      <c r="V282">
        <v>0</v>
      </c>
      <c r="W282">
        <v>9663.2199999999993</v>
      </c>
      <c r="X282">
        <v>339.11</v>
      </c>
      <c r="Y282">
        <v>0</v>
      </c>
    </row>
    <row r="283" spans="1:25">
      <c r="A283">
        <v>971589752</v>
      </c>
      <c r="B283">
        <v>2752020</v>
      </c>
      <c r="C283">
        <v>275</v>
      </c>
      <c r="D283">
        <v>2020</v>
      </c>
      <c r="E283" t="s">
        <v>153</v>
      </c>
      <c r="F283">
        <v>4236.8041237113403</v>
      </c>
      <c r="G283">
        <v>2819.9656357388299</v>
      </c>
      <c r="H283">
        <v>1934.4415807560099</v>
      </c>
      <c r="I283">
        <v>189.80797675082701</v>
      </c>
      <c r="J283">
        <v>0</v>
      </c>
      <c r="K283">
        <v>0</v>
      </c>
      <c r="L283">
        <v>0</v>
      </c>
      <c r="M283">
        <v>0</v>
      </c>
      <c r="N283">
        <v>5312.1361554449804</v>
      </c>
      <c r="O283">
        <v>524.19000000000005</v>
      </c>
      <c r="P283">
        <v>20</v>
      </c>
      <c r="Q283">
        <v>82810.91</v>
      </c>
      <c r="R283">
        <v>4134</v>
      </c>
      <c r="S283">
        <v>879.01604278074899</v>
      </c>
      <c r="T283">
        <v>17311.9665582257</v>
      </c>
      <c r="U283">
        <v>7612.09</v>
      </c>
      <c r="V283">
        <v>0</v>
      </c>
      <c r="W283">
        <v>9934.4599999999991</v>
      </c>
      <c r="X283">
        <v>368.35</v>
      </c>
      <c r="Y283">
        <v>0</v>
      </c>
    </row>
    <row r="284" spans="1:25">
      <c r="A284">
        <v>971589752</v>
      </c>
      <c r="B284">
        <v>2752021</v>
      </c>
      <c r="C284">
        <v>275</v>
      </c>
      <c r="D284">
        <v>2021</v>
      </c>
      <c r="E284" t="s">
        <v>153</v>
      </c>
      <c r="F284">
        <v>5928.15767634855</v>
      </c>
      <c r="G284">
        <v>2260.44813278008</v>
      </c>
      <c r="H284">
        <v>821.17842323651496</v>
      </c>
      <c r="I284">
        <v>189.80797675082701</v>
      </c>
      <c r="J284">
        <v>0</v>
      </c>
      <c r="K284">
        <v>0</v>
      </c>
      <c r="L284">
        <v>0</v>
      </c>
      <c r="M284">
        <v>0</v>
      </c>
      <c r="N284">
        <v>7557.2353626429403</v>
      </c>
      <c r="O284">
        <v>503.99</v>
      </c>
      <c r="P284">
        <v>20</v>
      </c>
      <c r="Q284">
        <v>82751.320000000007</v>
      </c>
      <c r="R284">
        <v>4407</v>
      </c>
      <c r="S284">
        <v>1255.8139534883701</v>
      </c>
      <c r="T284">
        <v>20200.1932321313</v>
      </c>
      <c r="U284">
        <v>7612.09</v>
      </c>
      <c r="V284">
        <v>0</v>
      </c>
      <c r="W284">
        <v>9934.4599999999991</v>
      </c>
      <c r="X284">
        <v>368.35</v>
      </c>
      <c r="Y284">
        <v>0</v>
      </c>
    </row>
    <row r="285" spans="1:25">
      <c r="A285">
        <v>971589752</v>
      </c>
      <c r="B285">
        <v>2752022</v>
      </c>
      <c r="C285">
        <v>275</v>
      </c>
      <c r="D285">
        <v>2022</v>
      </c>
      <c r="E285" t="s">
        <v>153</v>
      </c>
      <c r="F285">
        <v>4226.2569389373502</v>
      </c>
      <c r="G285">
        <v>2401.5939730372702</v>
      </c>
      <c r="H285">
        <v>750.95955590800997</v>
      </c>
      <c r="I285">
        <v>189.80797675082701</v>
      </c>
      <c r="J285">
        <v>0</v>
      </c>
      <c r="K285">
        <v>0</v>
      </c>
      <c r="L285">
        <v>0</v>
      </c>
      <c r="M285">
        <v>0</v>
      </c>
      <c r="N285">
        <v>6066.6993328174403</v>
      </c>
      <c r="O285">
        <v>482.78</v>
      </c>
      <c r="P285">
        <v>21</v>
      </c>
      <c r="Q285">
        <v>81396.91</v>
      </c>
      <c r="R285">
        <v>4608</v>
      </c>
      <c r="S285">
        <v>0</v>
      </c>
      <c r="T285">
        <v>17540.841416817399</v>
      </c>
      <c r="U285">
        <v>7612.09</v>
      </c>
      <c r="V285">
        <v>0</v>
      </c>
      <c r="W285">
        <v>9934.4599999999991</v>
      </c>
      <c r="X285">
        <v>368.35</v>
      </c>
      <c r="Y285">
        <v>0</v>
      </c>
    </row>
    <row r="286" spans="1:25">
      <c r="A286">
        <v>971589752</v>
      </c>
      <c r="B286">
        <v>2752023</v>
      </c>
      <c r="C286">
        <v>275</v>
      </c>
      <c r="D286">
        <v>2023</v>
      </c>
      <c r="E286" t="s">
        <v>153</v>
      </c>
      <c r="F286">
        <v>4246</v>
      </c>
      <c r="G286">
        <v>2627</v>
      </c>
      <c r="H286">
        <v>763</v>
      </c>
      <c r="I286">
        <v>189.80797675082701</v>
      </c>
      <c r="J286">
        <v>0</v>
      </c>
      <c r="K286">
        <v>0</v>
      </c>
      <c r="L286">
        <v>0</v>
      </c>
      <c r="M286">
        <v>0</v>
      </c>
      <c r="N286">
        <v>6299.8079767508298</v>
      </c>
      <c r="O286">
        <v>470.66</v>
      </c>
      <c r="P286">
        <v>12</v>
      </c>
      <c r="Q286">
        <v>119269.89</v>
      </c>
      <c r="R286">
        <v>3296</v>
      </c>
      <c r="S286">
        <v>884</v>
      </c>
      <c r="T286">
        <v>20502.117956750801</v>
      </c>
      <c r="U286">
        <v>7612.09</v>
      </c>
      <c r="V286">
        <v>0</v>
      </c>
      <c r="W286">
        <v>10000.27</v>
      </c>
      <c r="X286">
        <v>368.35</v>
      </c>
      <c r="Y286">
        <v>0</v>
      </c>
    </row>
    <row r="287" spans="1:25">
      <c r="A287">
        <v>971040246</v>
      </c>
      <c r="B287">
        <v>2872019</v>
      </c>
      <c r="C287">
        <v>287</v>
      </c>
      <c r="D287">
        <v>2019</v>
      </c>
      <c r="E287" t="s">
        <v>145</v>
      </c>
      <c r="F287">
        <v>0</v>
      </c>
      <c r="G287">
        <v>0</v>
      </c>
      <c r="H287">
        <v>0</v>
      </c>
      <c r="I287">
        <v>0</v>
      </c>
      <c r="J287">
        <v>0</v>
      </c>
      <c r="K287">
        <v>0</v>
      </c>
      <c r="L287">
        <v>0</v>
      </c>
      <c r="M287">
        <v>0</v>
      </c>
      <c r="N287">
        <v>0</v>
      </c>
      <c r="O287">
        <v>0</v>
      </c>
      <c r="P287">
        <v>0</v>
      </c>
      <c r="Q287">
        <v>0</v>
      </c>
      <c r="R287">
        <v>0</v>
      </c>
      <c r="S287">
        <v>0</v>
      </c>
      <c r="T287">
        <v>0</v>
      </c>
      <c r="U287">
        <v>1081.47</v>
      </c>
      <c r="V287">
        <v>0</v>
      </c>
      <c r="W287">
        <v>0</v>
      </c>
      <c r="X287">
        <v>0</v>
      </c>
      <c r="Y287">
        <v>0</v>
      </c>
    </row>
    <row r="288" spans="1:25">
      <c r="A288">
        <v>971040246</v>
      </c>
      <c r="B288">
        <v>2872020</v>
      </c>
      <c r="C288">
        <v>287</v>
      </c>
      <c r="D288">
        <v>2020</v>
      </c>
      <c r="E288" t="s">
        <v>145</v>
      </c>
      <c r="F288">
        <v>0</v>
      </c>
      <c r="G288">
        <v>0</v>
      </c>
      <c r="H288">
        <v>0</v>
      </c>
      <c r="I288">
        <v>0</v>
      </c>
      <c r="J288">
        <v>0</v>
      </c>
      <c r="K288">
        <v>0</v>
      </c>
      <c r="L288">
        <v>0</v>
      </c>
      <c r="M288">
        <v>0</v>
      </c>
      <c r="N288">
        <v>0</v>
      </c>
      <c r="O288">
        <v>0</v>
      </c>
      <c r="P288">
        <v>0</v>
      </c>
      <c r="Q288">
        <v>0</v>
      </c>
      <c r="R288">
        <v>0</v>
      </c>
      <c r="S288">
        <v>0</v>
      </c>
      <c r="T288">
        <v>0</v>
      </c>
      <c r="U288">
        <v>0</v>
      </c>
      <c r="V288">
        <v>0</v>
      </c>
      <c r="W288">
        <v>0</v>
      </c>
      <c r="X288">
        <v>0</v>
      </c>
      <c r="Y288">
        <v>0</v>
      </c>
    </row>
    <row r="289" spans="1:25">
      <c r="A289">
        <v>971040246</v>
      </c>
      <c r="B289">
        <v>2872021</v>
      </c>
      <c r="C289">
        <v>287</v>
      </c>
      <c r="D289">
        <v>2021</v>
      </c>
      <c r="E289" t="s">
        <v>145</v>
      </c>
      <c r="F289">
        <v>0</v>
      </c>
      <c r="G289">
        <v>0</v>
      </c>
      <c r="H289">
        <v>0</v>
      </c>
      <c r="I289">
        <v>0</v>
      </c>
      <c r="J289">
        <v>0</v>
      </c>
      <c r="K289">
        <v>0</v>
      </c>
      <c r="L289">
        <v>0</v>
      </c>
      <c r="M289">
        <v>0</v>
      </c>
      <c r="N289">
        <v>0</v>
      </c>
      <c r="O289">
        <v>0</v>
      </c>
      <c r="P289">
        <v>0</v>
      </c>
      <c r="Q289">
        <v>0</v>
      </c>
      <c r="R289">
        <v>0</v>
      </c>
      <c r="S289">
        <v>0</v>
      </c>
      <c r="T289">
        <v>0</v>
      </c>
      <c r="U289">
        <v>0</v>
      </c>
      <c r="V289">
        <v>0</v>
      </c>
      <c r="W289">
        <v>0</v>
      </c>
      <c r="X289">
        <v>0</v>
      </c>
      <c r="Y289">
        <v>0</v>
      </c>
    </row>
    <row r="290" spans="1:25">
      <c r="A290">
        <v>971040246</v>
      </c>
      <c r="B290">
        <v>2872022</v>
      </c>
      <c r="C290">
        <v>287</v>
      </c>
      <c r="D290">
        <v>2022</v>
      </c>
      <c r="E290" t="s">
        <v>145</v>
      </c>
      <c r="F290">
        <v>0</v>
      </c>
      <c r="G290">
        <v>0</v>
      </c>
      <c r="H290">
        <v>0</v>
      </c>
      <c r="I290">
        <v>0</v>
      </c>
      <c r="J290">
        <v>0</v>
      </c>
      <c r="K290">
        <v>0</v>
      </c>
      <c r="L290">
        <v>0</v>
      </c>
      <c r="M290">
        <v>0</v>
      </c>
      <c r="N290">
        <v>0</v>
      </c>
      <c r="O290">
        <v>0</v>
      </c>
      <c r="P290">
        <v>0</v>
      </c>
      <c r="Q290">
        <v>0</v>
      </c>
      <c r="R290">
        <v>0</v>
      </c>
      <c r="S290">
        <v>0</v>
      </c>
      <c r="T290">
        <v>0</v>
      </c>
      <c r="U290">
        <v>0</v>
      </c>
      <c r="V290">
        <v>0</v>
      </c>
      <c r="W290">
        <v>0</v>
      </c>
      <c r="X290">
        <v>0</v>
      </c>
      <c r="Y290">
        <v>0</v>
      </c>
    </row>
    <row r="291" spans="1:25">
      <c r="A291">
        <v>971040246</v>
      </c>
      <c r="B291">
        <v>2872023</v>
      </c>
      <c r="C291">
        <v>287</v>
      </c>
      <c r="D291">
        <v>2023</v>
      </c>
      <c r="E291" t="s">
        <v>145</v>
      </c>
      <c r="F291">
        <v>0</v>
      </c>
      <c r="G291">
        <v>0</v>
      </c>
      <c r="H291">
        <v>0</v>
      </c>
      <c r="I291">
        <v>0</v>
      </c>
      <c r="J291">
        <v>0</v>
      </c>
      <c r="K291">
        <v>0</v>
      </c>
      <c r="L291">
        <v>0</v>
      </c>
      <c r="M291">
        <v>0</v>
      </c>
      <c r="N291">
        <v>0</v>
      </c>
      <c r="O291">
        <v>0</v>
      </c>
      <c r="P291">
        <v>0</v>
      </c>
      <c r="Q291">
        <v>0</v>
      </c>
      <c r="R291">
        <v>0</v>
      </c>
      <c r="S291">
        <v>0</v>
      </c>
      <c r="T291">
        <v>0</v>
      </c>
      <c r="U291">
        <v>0</v>
      </c>
      <c r="V291">
        <v>0</v>
      </c>
      <c r="W291">
        <v>0</v>
      </c>
      <c r="X291">
        <v>0</v>
      </c>
      <c r="Y291">
        <v>0</v>
      </c>
    </row>
    <row r="292" spans="1:25">
      <c r="A292">
        <v>917537534</v>
      </c>
      <c r="B292">
        <v>2942019</v>
      </c>
      <c r="C292">
        <v>294</v>
      </c>
      <c r="D292">
        <v>2019</v>
      </c>
      <c r="E292" t="s">
        <v>146</v>
      </c>
      <c r="F292">
        <v>0</v>
      </c>
      <c r="G292">
        <v>0</v>
      </c>
      <c r="H292">
        <v>0</v>
      </c>
      <c r="I292">
        <v>0</v>
      </c>
      <c r="J292">
        <v>0</v>
      </c>
      <c r="K292">
        <v>0</v>
      </c>
      <c r="L292">
        <v>0</v>
      </c>
      <c r="M292">
        <v>0</v>
      </c>
      <c r="N292">
        <v>0</v>
      </c>
      <c r="O292">
        <v>0</v>
      </c>
      <c r="P292">
        <v>0</v>
      </c>
      <c r="Q292">
        <v>0</v>
      </c>
      <c r="R292">
        <v>0</v>
      </c>
      <c r="S292">
        <v>0</v>
      </c>
      <c r="T292">
        <v>0</v>
      </c>
      <c r="U292">
        <v>0</v>
      </c>
      <c r="V292">
        <v>0</v>
      </c>
      <c r="W292">
        <v>0</v>
      </c>
      <c r="X292">
        <v>0</v>
      </c>
      <c r="Y292">
        <v>0</v>
      </c>
    </row>
    <row r="293" spans="1:25">
      <c r="A293">
        <v>917537534</v>
      </c>
      <c r="B293">
        <v>2942020</v>
      </c>
      <c r="C293">
        <v>294</v>
      </c>
      <c r="D293">
        <v>2020</v>
      </c>
      <c r="E293" t="s">
        <v>146</v>
      </c>
      <c r="F293">
        <v>0</v>
      </c>
      <c r="G293">
        <v>0</v>
      </c>
      <c r="H293">
        <v>0</v>
      </c>
      <c r="I293">
        <v>0</v>
      </c>
      <c r="J293">
        <v>0</v>
      </c>
      <c r="K293">
        <v>0</v>
      </c>
      <c r="L293">
        <v>0</v>
      </c>
      <c r="M293">
        <v>0</v>
      </c>
      <c r="N293">
        <v>0</v>
      </c>
      <c r="O293">
        <v>0</v>
      </c>
      <c r="P293">
        <v>0</v>
      </c>
      <c r="Q293">
        <v>0</v>
      </c>
      <c r="R293">
        <v>0</v>
      </c>
      <c r="S293">
        <v>0</v>
      </c>
      <c r="T293">
        <v>0</v>
      </c>
      <c r="U293">
        <v>0</v>
      </c>
      <c r="V293">
        <v>0</v>
      </c>
      <c r="W293">
        <v>11214.96</v>
      </c>
      <c r="X293">
        <v>0</v>
      </c>
      <c r="Y293">
        <v>0</v>
      </c>
    </row>
    <row r="294" spans="1:25">
      <c r="A294">
        <v>917537534</v>
      </c>
      <c r="B294">
        <v>2942021</v>
      </c>
      <c r="C294">
        <v>294</v>
      </c>
      <c r="D294">
        <v>2021</v>
      </c>
      <c r="E294" t="s">
        <v>146</v>
      </c>
      <c r="F294">
        <v>0</v>
      </c>
      <c r="G294">
        <v>0</v>
      </c>
      <c r="H294">
        <v>0</v>
      </c>
      <c r="I294">
        <v>0</v>
      </c>
      <c r="J294">
        <v>0</v>
      </c>
      <c r="K294">
        <v>0</v>
      </c>
      <c r="L294">
        <v>0</v>
      </c>
      <c r="M294">
        <v>0</v>
      </c>
      <c r="N294">
        <v>0</v>
      </c>
      <c r="O294">
        <v>0</v>
      </c>
      <c r="P294">
        <v>0</v>
      </c>
      <c r="Q294">
        <v>0</v>
      </c>
      <c r="R294">
        <v>0</v>
      </c>
      <c r="S294">
        <v>0</v>
      </c>
      <c r="T294">
        <v>0</v>
      </c>
      <c r="U294">
        <v>0</v>
      </c>
      <c r="V294">
        <v>0</v>
      </c>
      <c r="W294">
        <v>11214.96</v>
      </c>
      <c r="X294">
        <v>0</v>
      </c>
      <c r="Y294">
        <v>0</v>
      </c>
    </row>
    <row r="295" spans="1:25">
      <c r="A295">
        <v>917537534</v>
      </c>
      <c r="B295">
        <v>2942022</v>
      </c>
      <c r="C295">
        <v>294</v>
      </c>
      <c r="D295">
        <v>2022</v>
      </c>
      <c r="E295" t="s">
        <v>146</v>
      </c>
      <c r="F295">
        <v>0</v>
      </c>
      <c r="G295">
        <v>0</v>
      </c>
      <c r="H295">
        <v>0</v>
      </c>
      <c r="I295">
        <v>0</v>
      </c>
      <c r="J295">
        <v>0</v>
      </c>
      <c r="K295">
        <v>0</v>
      </c>
      <c r="L295">
        <v>0</v>
      </c>
      <c r="M295">
        <v>0</v>
      </c>
      <c r="N295">
        <v>0</v>
      </c>
      <c r="O295">
        <v>0</v>
      </c>
      <c r="P295">
        <v>0</v>
      </c>
      <c r="Q295">
        <v>0</v>
      </c>
      <c r="R295">
        <v>0</v>
      </c>
      <c r="S295">
        <v>0</v>
      </c>
      <c r="T295">
        <v>0</v>
      </c>
      <c r="U295">
        <v>0</v>
      </c>
      <c r="V295">
        <v>0</v>
      </c>
      <c r="W295">
        <v>5236.46</v>
      </c>
      <c r="X295">
        <v>0</v>
      </c>
      <c r="Y295">
        <v>0</v>
      </c>
    </row>
    <row r="296" spans="1:25">
      <c r="A296">
        <v>917537534</v>
      </c>
      <c r="B296">
        <v>2942023</v>
      </c>
      <c r="C296">
        <v>294</v>
      </c>
      <c r="D296">
        <v>2023</v>
      </c>
      <c r="E296" t="s">
        <v>146</v>
      </c>
      <c r="F296">
        <v>0</v>
      </c>
      <c r="G296">
        <v>0</v>
      </c>
      <c r="H296">
        <v>0</v>
      </c>
      <c r="I296">
        <v>0</v>
      </c>
      <c r="J296">
        <v>0</v>
      </c>
      <c r="K296">
        <v>0</v>
      </c>
      <c r="L296">
        <v>0</v>
      </c>
      <c r="M296">
        <v>0</v>
      </c>
      <c r="N296">
        <v>0</v>
      </c>
      <c r="O296">
        <v>0</v>
      </c>
      <c r="P296">
        <v>0</v>
      </c>
      <c r="Q296">
        <v>0</v>
      </c>
      <c r="R296">
        <v>0</v>
      </c>
      <c r="S296">
        <v>0</v>
      </c>
      <c r="T296">
        <v>0</v>
      </c>
      <c r="U296">
        <v>0</v>
      </c>
      <c r="V296">
        <v>0</v>
      </c>
      <c r="W296">
        <v>5236.46</v>
      </c>
      <c r="X296">
        <v>0</v>
      </c>
      <c r="Y296">
        <v>0</v>
      </c>
    </row>
    <row r="297" spans="1:25">
      <c r="A297">
        <v>916319908</v>
      </c>
      <c r="B297">
        <v>2952019</v>
      </c>
      <c r="C297">
        <v>295</v>
      </c>
      <c r="D297">
        <v>2019</v>
      </c>
      <c r="E297" t="s">
        <v>83</v>
      </c>
      <c r="F297">
        <v>3511.29432624113</v>
      </c>
      <c r="G297">
        <v>2835.68262411348</v>
      </c>
      <c r="H297">
        <v>814.74290780141803</v>
      </c>
      <c r="I297">
        <v>237.033256595951</v>
      </c>
      <c r="J297">
        <v>0</v>
      </c>
      <c r="K297">
        <v>0</v>
      </c>
      <c r="L297">
        <v>0</v>
      </c>
      <c r="M297">
        <v>0</v>
      </c>
      <c r="N297">
        <v>5769.2672991491399</v>
      </c>
      <c r="O297">
        <v>26.26</v>
      </c>
      <c r="P297">
        <v>45</v>
      </c>
      <c r="Q297">
        <v>37891.160000000003</v>
      </c>
      <c r="R297">
        <v>2591</v>
      </c>
      <c r="S297">
        <v>1783.75451263538</v>
      </c>
      <c r="T297">
        <v>13358.9181237845</v>
      </c>
      <c r="U297">
        <v>7681.34</v>
      </c>
      <c r="V297">
        <v>0</v>
      </c>
      <c r="W297">
        <v>8743.86</v>
      </c>
      <c r="X297">
        <v>2117.06</v>
      </c>
      <c r="Y297">
        <v>0</v>
      </c>
    </row>
    <row r="298" spans="1:25">
      <c r="A298">
        <v>916319908</v>
      </c>
      <c r="B298">
        <v>2952020</v>
      </c>
      <c r="C298">
        <v>295</v>
      </c>
      <c r="D298">
        <v>2020</v>
      </c>
      <c r="E298" t="s">
        <v>83</v>
      </c>
      <c r="F298">
        <v>4220.8075601374603</v>
      </c>
      <c r="G298">
        <v>3388.9862542955302</v>
      </c>
      <c r="H298">
        <v>1956.1512027491401</v>
      </c>
      <c r="I298">
        <v>237.033256595951</v>
      </c>
      <c r="J298">
        <v>0</v>
      </c>
      <c r="K298">
        <v>0</v>
      </c>
      <c r="L298">
        <v>0</v>
      </c>
      <c r="M298">
        <v>0</v>
      </c>
      <c r="N298">
        <v>5890.6758682797999</v>
      </c>
      <c r="O298">
        <v>0</v>
      </c>
      <c r="P298">
        <v>26</v>
      </c>
      <c r="Q298">
        <v>44596.55</v>
      </c>
      <c r="R298">
        <v>1939</v>
      </c>
      <c r="S298">
        <v>137.45454545454501</v>
      </c>
      <c r="T298">
        <v>11721.4019937343</v>
      </c>
      <c r="U298">
        <v>7681.34</v>
      </c>
      <c r="V298">
        <v>0</v>
      </c>
      <c r="W298">
        <v>8743.86</v>
      </c>
      <c r="X298">
        <v>2117.06</v>
      </c>
      <c r="Y298">
        <v>0</v>
      </c>
    </row>
    <row r="299" spans="1:25">
      <c r="A299">
        <v>916319908</v>
      </c>
      <c r="B299">
        <v>2952021</v>
      </c>
      <c r="C299">
        <v>295</v>
      </c>
      <c r="D299">
        <v>2021</v>
      </c>
      <c r="E299" t="s">
        <v>83</v>
      </c>
      <c r="F299">
        <v>6678.6970954356802</v>
      </c>
      <c r="G299">
        <v>4893.9585062240703</v>
      </c>
      <c r="H299">
        <v>3754.9045643153499</v>
      </c>
      <c r="I299">
        <v>237.033256595951</v>
      </c>
      <c r="J299">
        <v>0</v>
      </c>
      <c r="K299">
        <v>0</v>
      </c>
      <c r="L299">
        <v>3.31120331950207</v>
      </c>
      <c r="M299">
        <v>0</v>
      </c>
      <c r="N299">
        <v>8051.4730906208497</v>
      </c>
      <c r="O299">
        <v>0</v>
      </c>
      <c r="P299">
        <v>0</v>
      </c>
      <c r="Q299">
        <v>44832.89</v>
      </c>
      <c r="R299">
        <v>2172</v>
      </c>
      <c r="S299">
        <v>0</v>
      </c>
      <c r="T299">
        <v>13971.5026946208</v>
      </c>
      <c r="U299">
        <v>7681.34</v>
      </c>
      <c r="V299">
        <v>0</v>
      </c>
      <c r="W299">
        <v>8743.86</v>
      </c>
      <c r="X299">
        <v>2117.06</v>
      </c>
      <c r="Y299">
        <v>0</v>
      </c>
    </row>
    <row r="300" spans="1:25">
      <c r="A300">
        <v>916319908</v>
      </c>
      <c r="B300">
        <v>2952022</v>
      </c>
      <c r="C300">
        <v>295</v>
      </c>
      <c r="D300">
        <v>2022</v>
      </c>
      <c r="E300" t="s">
        <v>83</v>
      </c>
      <c r="F300">
        <v>9259.3735130848509</v>
      </c>
      <c r="G300">
        <v>4734.6312450436199</v>
      </c>
      <c r="H300">
        <v>3611.3560666138001</v>
      </c>
      <c r="I300">
        <v>237.033256595951</v>
      </c>
      <c r="J300">
        <v>0</v>
      </c>
      <c r="K300">
        <v>0</v>
      </c>
      <c r="L300">
        <v>0</v>
      </c>
      <c r="M300">
        <v>0</v>
      </c>
      <c r="N300">
        <v>10619.681948110599</v>
      </c>
      <c r="O300">
        <v>0</v>
      </c>
      <c r="P300">
        <v>0</v>
      </c>
      <c r="Q300">
        <v>105441.98</v>
      </c>
      <c r="R300">
        <v>2016</v>
      </c>
      <c r="S300">
        <v>47.491856677524403</v>
      </c>
      <c r="T300">
        <v>21498.123332788098</v>
      </c>
      <c r="U300">
        <v>7681.34</v>
      </c>
      <c r="V300">
        <v>0</v>
      </c>
      <c r="W300">
        <v>10655.88</v>
      </c>
      <c r="X300">
        <v>2181.8000000000002</v>
      </c>
      <c r="Y300">
        <v>0</v>
      </c>
    </row>
    <row r="301" spans="1:25">
      <c r="A301">
        <v>916319908</v>
      </c>
      <c r="B301">
        <v>2952023</v>
      </c>
      <c r="C301">
        <v>295</v>
      </c>
      <c r="D301">
        <v>2023</v>
      </c>
      <c r="E301" t="s">
        <v>83</v>
      </c>
      <c r="F301">
        <v>4616</v>
      </c>
      <c r="G301">
        <v>4165</v>
      </c>
      <c r="H301">
        <v>962</v>
      </c>
      <c r="I301">
        <v>237.033256595951</v>
      </c>
      <c r="J301">
        <v>0</v>
      </c>
      <c r="K301">
        <v>0</v>
      </c>
      <c r="L301">
        <v>58</v>
      </c>
      <c r="M301">
        <v>0</v>
      </c>
      <c r="N301">
        <v>7998.0332565959498</v>
      </c>
      <c r="O301">
        <v>0</v>
      </c>
      <c r="P301">
        <v>0</v>
      </c>
      <c r="Q301">
        <v>106724.68</v>
      </c>
      <c r="R301">
        <v>3914</v>
      </c>
      <c r="S301">
        <v>0</v>
      </c>
      <c r="T301">
        <v>20834.216504595901</v>
      </c>
      <c r="U301">
        <v>7681.34</v>
      </c>
      <c r="V301">
        <v>0</v>
      </c>
      <c r="W301">
        <v>10655.88</v>
      </c>
      <c r="X301">
        <v>2181.8000000000002</v>
      </c>
      <c r="Y301">
        <v>0</v>
      </c>
    </row>
    <row r="302" spans="1:25">
      <c r="A302">
        <v>953681781</v>
      </c>
      <c r="B302">
        <v>3062019</v>
      </c>
      <c r="C302">
        <v>306</v>
      </c>
      <c r="D302">
        <v>2019</v>
      </c>
      <c r="E302" t="s">
        <v>147</v>
      </c>
      <c r="F302">
        <v>0</v>
      </c>
      <c r="G302">
        <v>0</v>
      </c>
      <c r="H302">
        <v>0</v>
      </c>
      <c r="I302">
        <v>0</v>
      </c>
      <c r="J302">
        <v>0</v>
      </c>
      <c r="K302">
        <v>0</v>
      </c>
      <c r="L302">
        <v>0</v>
      </c>
      <c r="M302">
        <v>0</v>
      </c>
      <c r="N302">
        <v>0</v>
      </c>
      <c r="O302">
        <v>0</v>
      </c>
      <c r="P302">
        <v>0</v>
      </c>
      <c r="Q302">
        <v>0</v>
      </c>
      <c r="R302">
        <v>0</v>
      </c>
      <c r="S302">
        <v>0</v>
      </c>
      <c r="T302">
        <v>0</v>
      </c>
      <c r="U302">
        <v>0</v>
      </c>
      <c r="V302">
        <v>0</v>
      </c>
      <c r="W302">
        <v>0</v>
      </c>
      <c r="X302">
        <v>0</v>
      </c>
      <c r="Y302">
        <v>0</v>
      </c>
    </row>
    <row r="303" spans="1:25">
      <c r="A303">
        <v>953681781</v>
      </c>
      <c r="B303">
        <v>3062020</v>
      </c>
      <c r="C303">
        <v>306</v>
      </c>
      <c r="D303">
        <v>2020</v>
      </c>
      <c r="E303" t="s">
        <v>147</v>
      </c>
      <c r="F303">
        <v>0</v>
      </c>
      <c r="G303">
        <v>0</v>
      </c>
      <c r="H303">
        <v>0</v>
      </c>
      <c r="I303">
        <v>0</v>
      </c>
      <c r="J303">
        <v>0</v>
      </c>
      <c r="K303">
        <v>0</v>
      </c>
      <c r="L303">
        <v>0</v>
      </c>
      <c r="M303">
        <v>0</v>
      </c>
      <c r="N303">
        <v>0</v>
      </c>
      <c r="O303">
        <v>0</v>
      </c>
      <c r="P303">
        <v>0</v>
      </c>
      <c r="Q303">
        <v>0</v>
      </c>
      <c r="R303">
        <v>0</v>
      </c>
      <c r="S303">
        <v>0</v>
      </c>
      <c r="T303">
        <v>0</v>
      </c>
      <c r="U303">
        <v>0</v>
      </c>
      <c r="V303">
        <v>0</v>
      </c>
      <c r="W303">
        <v>65.8</v>
      </c>
      <c r="X303">
        <v>0</v>
      </c>
      <c r="Y303">
        <v>0</v>
      </c>
    </row>
    <row r="304" spans="1:25">
      <c r="A304">
        <v>953681781</v>
      </c>
      <c r="B304">
        <v>3062021</v>
      </c>
      <c r="C304">
        <v>306</v>
      </c>
      <c r="D304">
        <v>2021</v>
      </c>
      <c r="E304" t="s">
        <v>147</v>
      </c>
      <c r="F304">
        <v>0</v>
      </c>
      <c r="G304">
        <v>0</v>
      </c>
      <c r="H304">
        <v>0</v>
      </c>
      <c r="I304">
        <v>0</v>
      </c>
      <c r="J304">
        <v>0</v>
      </c>
      <c r="K304">
        <v>0</v>
      </c>
      <c r="L304">
        <v>0</v>
      </c>
      <c r="M304">
        <v>0</v>
      </c>
      <c r="N304">
        <v>0</v>
      </c>
      <c r="O304">
        <v>0</v>
      </c>
      <c r="P304">
        <v>0</v>
      </c>
      <c r="Q304">
        <v>0</v>
      </c>
      <c r="R304">
        <v>0</v>
      </c>
      <c r="S304">
        <v>0</v>
      </c>
      <c r="T304">
        <v>0</v>
      </c>
      <c r="U304">
        <v>0</v>
      </c>
      <c r="V304">
        <v>0</v>
      </c>
      <c r="W304">
        <v>65.8</v>
      </c>
      <c r="X304">
        <v>0</v>
      </c>
      <c r="Y304">
        <v>0</v>
      </c>
    </row>
    <row r="305" spans="1:25">
      <c r="A305">
        <v>953681781</v>
      </c>
      <c r="B305">
        <v>3062022</v>
      </c>
      <c r="C305">
        <v>306</v>
      </c>
      <c r="D305">
        <v>2022</v>
      </c>
      <c r="E305" t="s">
        <v>147</v>
      </c>
      <c r="F305">
        <v>0</v>
      </c>
      <c r="G305">
        <v>0</v>
      </c>
      <c r="H305">
        <v>0</v>
      </c>
      <c r="I305">
        <v>0</v>
      </c>
      <c r="J305">
        <v>0</v>
      </c>
      <c r="K305">
        <v>0</v>
      </c>
      <c r="L305">
        <v>0</v>
      </c>
      <c r="M305">
        <v>0</v>
      </c>
      <c r="N305">
        <v>0</v>
      </c>
      <c r="O305">
        <v>0</v>
      </c>
      <c r="P305">
        <v>0</v>
      </c>
      <c r="Q305">
        <v>0</v>
      </c>
      <c r="R305">
        <v>0</v>
      </c>
      <c r="S305">
        <v>0</v>
      </c>
      <c r="T305">
        <v>0</v>
      </c>
      <c r="U305">
        <v>0</v>
      </c>
      <c r="V305">
        <v>0</v>
      </c>
      <c r="W305">
        <v>0</v>
      </c>
      <c r="X305">
        <v>0</v>
      </c>
      <c r="Y305">
        <v>0</v>
      </c>
    </row>
    <row r="306" spans="1:25">
      <c r="A306">
        <v>953681781</v>
      </c>
      <c r="B306">
        <v>3062023</v>
      </c>
      <c r="C306">
        <v>306</v>
      </c>
      <c r="D306">
        <v>2023</v>
      </c>
      <c r="E306" t="s">
        <v>147</v>
      </c>
      <c r="F306">
        <v>0</v>
      </c>
      <c r="G306">
        <v>0</v>
      </c>
      <c r="H306">
        <v>0</v>
      </c>
      <c r="I306">
        <v>0</v>
      </c>
      <c r="J306">
        <v>0</v>
      </c>
      <c r="K306">
        <v>0</v>
      </c>
      <c r="L306">
        <v>0</v>
      </c>
      <c r="M306">
        <v>0</v>
      </c>
      <c r="N306">
        <v>0</v>
      </c>
      <c r="O306">
        <v>0</v>
      </c>
      <c r="P306">
        <v>0</v>
      </c>
      <c r="Q306">
        <v>0</v>
      </c>
      <c r="R306">
        <v>0</v>
      </c>
      <c r="S306">
        <v>0</v>
      </c>
      <c r="T306">
        <v>0</v>
      </c>
      <c r="U306">
        <v>0</v>
      </c>
      <c r="V306">
        <v>0</v>
      </c>
      <c r="W306">
        <v>0</v>
      </c>
      <c r="X306">
        <v>0</v>
      </c>
      <c r="Y306">
        <v>0</v>
      </c>
    </row>
    <row r="307" spans="1:25">
      <c r="A307">
        <v>925668389</v>
      </c>
      <c r="B307">
        <v>3112019</v>
      </c>
      <c r="C307">
        <v>311</v>
      </c>
      <c r="D307">
        <v>2019</v>
      </c>
      <c r="E307" t="s">
        <v>84</v>
      </c>
      <c r="F307">
        <v>16044.8936170213</v>
      </c>
      <c r="G307">
        <v>12580.762411347499</v>
      </c>
      <c r="H307">
        <v>1114.2287234042601</v>
      </c>
      <c r="I307">
        <v>1004.81058458497</v>
      </c>
      <c r="J307">
        <v>0</v>
      </c>
      <c r="K307">
        <v>0</v>
      </c>
      <c r="L307">
        <v>0</v>
      </c>
      <c r="M307">
        <v>0</v>
      </c>
      <c r="N307">
        <v>28516.237889549499</v>
      </c>
      <c r="O307">
        <v>6984.15</v>
      </c>
      <c r="P307">
        <v>689</v>
      </c>
      <c r="Q307">
        <v>320136.67</v>
      </c>
      <c r="R307">
        <v>15033</v>
      </c>
      <c r="S307">
        <v>685.42960288808695</v>
      </c>
      <c r="T307">
        <v>72270.968044437599</v>
      </c>
      <c r="U307">
        <v>34668.269999999997</v>
      </c>
      <c r="V307">
        <v>25738.9</v>
      </c>
      <c r="W307">
        <v>24200.19</v>
      </c>
      <c r="X307">
        <v>7532.1</v>
      </c>
      <c r="Y307">
        <v>1</v>
      </c>
    </row>
    <row r="308" spans="1:25">
      <c r="A308">
        <v>925668389</v>
      </c>
      <c r="B308">
        <v>3112020</v>
      </c>
      <c r="C308">
        <v>311</v>
      </c>
      <c r="D308">
        <v>2020</v>
      </c>
      <c r="E308" t="s">
        <v>84</v>
      </c>
      <c r="F308">
        <v>13939.862542955299</v>
      </c>
      <c r="G308">
        <v>11175.884879725099</v>
      </c>
      <c r="H308">
        <v>1156.3230240549799</v>
      </c>
      <c r="I308">
        <v>1004.81058458497</v>
      </c>
      <c r="J308">
        <v>0</v>
      </c>
      <c r="K308">
        <v>0</v>
      </c>
      <c r="L308">
        <v>0</v>
      </c>
      <c r="M308">
        <v>0</v>
      </c>
      <c r="N308">
        <v>24964.234983210401</v>
      </c>
      <c r="O308">
        <v>6389.26</v>
      </c>
      <c r="P308">
        <v>589</v>
      </c>
      <c r="Q308">
        <v>309994.25</v>
      </c>
      <c r="R308">
        <v>13361</v>
      </c>
      <c r="S308">
        <v>470.11764705882302</v>
      </c>
      <c r="T308">
        <v>65834.014066269199</v>
      </c>
      <c r="U308">
        <v>34668.269999999997</v>
      </c>
      <c r="V308">
        <v>25738.9</v>
      </c>
      <c r="W308">
        <v>24407.49</v>
      </c>
      <c r="X308">
        <v>7532.1</v>
      </c>
      <c r="Y308">
        <v>1</v>
      </c>
    </row>
    <row r="309" spans="1:25">
      <c r="A309">
        <v>925668389</v>
      </c>
      <c r="B309">
        <v>3112021</v>
      </c>
      <c r="C309">
        <v>311</v>
      </c>
      <c r="D309">
        <v>2021</v>
      </c>
      <c r="E309" t="s">
        <v>84</v>
      </c>
      <c r="F309">
        <v>19798.788381742699</v>
      </c>
      <c r="G309">
        <v>8580.4315352697104</v>
      </c>
      <c r="H309">
        <v>1120.29045643154</v>
      </c>
      <c r="I309">
        <v>1004.81058458497</v>
      </c>
      <c r="J309">
        <v>0</v>
      </c>
      <c r="K309">
        <v>0</v>
      </c>
      <c r="L309">
        <v>0</v>
      </c>
      <c r="M309">
        <v>0</v>
      </c>
      <c r="N309">
        <v>28263.740045165901</v>
      </c>
      <c r="O309">
        <v>6129.69</v>
      </c>
      <c r="P309">
        <v>257</v>
      </c>
      <c r="Q309">
        <v>299191.28999999998</v>
      </c>
      <c r="R309">
        <v>9987</v>
      </c>
      <c r="S309">
        <v>1275.9069767441899</v>
      </c>
      <c r="T309">
        <v>65308.480949910103</v>
      </c>
      <c r="U309">
        <v>34668.269999999997</v>
      </c>
      <c r="V309">
        <v>25738.9</v>
      </c>
      <c r="W309">
        <v>24433.08</v>
      </c>
      <c r="X309">
        <v>6843.28</v>
      </c>
      <c r="Y309">
        <v>1</v>
      </c>
    </row>
    <row r="310" spans="1:25">
      <c r="A310">
        <v>925668389</v>
      </c>
      <c r="B310">
        <v>3112022</v>
      </c>
      <c r="C310">
        <v>311</v>
      </c>
      <c r="D310">
        <v>2022</v>
      </c>
      <c r="E310" t="s">
        <v>84</v>
      </c>
      <c r="F310">
        <v>21215.662172878699</v>
      </c>
      <c r="G310">
        <v>9531.4908802537702</v>
      </c>
      <c r="H310">
        <v>1695.9873116574099</v>
      </c>
      <c r="I310">
        <v>1004.81058458497</v>
      </c>
      <c r="J310">
        <v>0</v>
      </c>
      <c r="K310">
        <v>0</v>
      </c>
      <c r="L310">
        <v>0</v>
      </c>
      <c r="M310">
        <v>0</v>
      </c>
      <c r="N310">
        <v>30055.976326060001</v>
      </c>
      <c r="O310">
        <v>5870.12</v>
      </c>
      <c r="P310">
        <v>257</v>
      </c>
      <c r="Q310">
        <v>302593.98</v>
      </c>
      <c r="R310">
        <v>9851</v>
      </c>
      <c r="S310">
        <v>420.03908794788299</v>
      </c>
      <c r="T310">
        <v>66371.614174007904</v>
      </c>
      <c r="U310">
        <v>34668.269999999997</v>
      </c>
      <c r="V310">
        <v>25738.9</v>
      </c>
      <c r="W310">
        <v>24433.08</v>
      </c>
      <c r="X310">
        <v>6843.28</v>
      </c>
      <c r="Y310">
        <v>1</v>
      </c>
    </row>
    <row r="311" spans="1:25">
      <c r="A311">
        <v>925668389</v>
      </c>
      <c r="B311">
        <v>3112023</v>
      </c>
      <c r="C311">
        <v>311</v>
      </c>
      <c r="D311">
        <v>2023</v>
      </c>
      <c r="E311" t="s">
        <v>84</v>
      </c>
      <c r="F311">
        <v>23614</v>
      </c>
      <c r="G311">
        <v>10783</v>
      </c>
      <c r="H311">
        <v>322</v>
      </c>
      <c r="I311">
        <v>1004.81058458497</v>
      </c>
      <c r="J311">
        <v>0</v>
      </c>
      <c r="K311">
        <v>0</v>
      </c>
      <c r="L311">
        <v>0</v>
      </c>
      <c r="M311">
        <v>0</v>
      </c>
      <c r="N311">
        <v>35079.810584585</v>
      </c>
      <c r="O311">
        <v>5610.55</v>
      </c>
      <c r="P311">
        <v>257</v>
      </c>
      <c r="Q311">
        <v>299070.09000000003</v>
      </c>
      <c r="R311">
        <v>9974</v>
      </c>
      <c r="S311">
        <v>2067</v>
      </c>
      <c r="T311">
        <v>72849.112088584996</v>
      </c>
      <c r="U311">
        <v>34668.269999999997</v>
      </c>
      <c r="V311">
        <v>25738.9</v>
      </c>
      <c r="W311">
        <v>24433.08</v>
      </c>
      <c r="X311">
        <v>6843.28</v>
      </c>
      <c r="Y311">
        <v>1</v>
      </c>
    </row>
    <row r="312" spans="1:25">
      <c r="A312">
        <v>962986633</v>
      </c>
      <c r="B312">
        <v>3192019</v>
      </c>
      <c r="C312">
        <v>319</v>
      </c>
      <c r="D312">
        <v>2019</v>
      </c>
      <c r="E312" t="s">
        <v>56</v>
      </c>
      <c r="F312" s="42">
        <v>31065.168439716301</v>
      </c>
      <c r="G312" s="42">
        <v>1651.88829787234</v>
      </c>
      <c r="H312" s="42">
        <v>662.64184397163103</v>
      </c>
      <c r="I312" s="42">
        <v>1518.64999126372</v>
      </c>
      <c r="J312" s="42">
        <v>485.04583096898301</v>
      </c>
      <c r="K312">
        <v>0</v>
      </c>
      <c r="L312">
        <v>0</v>
      </c>
      <c r="M312">
        <v>0</v>
      </c>
      <c r="N312">
        <v>34058.110715849703</v>
      </c>
      <c r="O312">
        <v>9852.5499999999993</v>
      </c>
      <c r="P312">
        <v>82</v>
      </c>
      <c r="Q312">
        <v>675065.82</v>
      </c>
      <c r="R312">
        <v>25487</v>
      </c>
      <c r="S312">
        <v>19563.985559566801</v>
      </c>
      <c r="T312" s="42">
        <v>136450.272007416</v>
      </c>
      <c r="U312" s="42">
        <v>147513.82</v>
      </c>
      <c r="V312" s="42">
        <v>0</v>
      </c>
      <c r="W312" s="42">
        <v>57861.19</v>
      </c>
      <c r="X312" s="42">
        <v>0</v>
      </c>
      <c r="Y312">
        <v>1</v>
      </c>
    </row>
    <row r="313" spans="1:25">
      <c r="A313">
        <v>962986633</v>
      </c>
      <c r="B313">
        <v>3192020</v>
      </c>
      <c r="C313">
        <v>319</v>
      </c>
      <c r="D313">
        <v>2020</v>
      </c>
      <c r="E313" t="s">
        <v>56</v>
      </c>
      <c r="F313" s="42">
        <v>56588.986254295502</v>
      </c>
      <c r="G313" s="42">
        <v>29853.015463917502</v>
      </c>
      <c r="H313" s="42">
        <v>11760.902061855701</v>
      </c>
      <c r="I313" s="42">
        <v>1518.64999126372</v>
      </c>
      <c r="J313" s="42">
        <v>485.04583096898301</v>
      </c>
      <c r="K313">
        <v>0</v>
      </c>
      <c r="L313">
        <v>0</v>
      </c>
      <c r="M313">
        <v>0</v>
      </c>
      <c r="N313">
        <v>76684.795478590095</v>
      </c>
      <c r="O313">
        <v>10019.200000000001</v>
      </c>
      <c r="P313">
        <v>244</v>
      </c>
      <c r="Q313">
        <v>651997.42000000004</v>
      </c>
      <c r="R313">
        <v>31674</v>
      </c>
      <c r="S313">
        <v>11964.320855615</v>
      </c>
      <c r="T313" s="42">
        <v>175911.70576620501</v>
      </c>
      <c r="U313" s="42">
        <v>142284.12</v>
      </c>
      <c r="V313" s="42">
        <v>0</v>
      </c>
      <c r="W313" s="42">
        <v>53762.27</v>
      </c>
      <c r="X313" s="42">
        <v>0</v>
      </c>
      <c r="Y313">
        <v>1</v>
      </c>
    </row>
    <row r="314" spans="1:25">
      <c r="A314">
        <v>962986633</v>
      </c>
      <c r="B314">
        <v>3192021</v>
      </c>
      <c r="C314">
        <v>319</v>
      </c>
      <c r="D314">
        <v>2021</v>
      </c>
      <c r="E314" t="s">
        <v>56</v>
      </c>
      <c r="F314" s="42">
        <v>15149.8589211618</v>
      </c>
      <c r="G314" s="42">
        <v>11566.0331950207</v>
      </c>
      <c r="H314" s="42">
        <v>2162.2157676348502</v>
      </c>
      <c r="I314" s="42">
        <v>1518.64999126372</v>
      </c>
      <c r="J314" s="42">
        <v>485.04583096898301</v>
      </c>
      <c r="K314">
        <v>0</v>
      </c>
      <c r="L314">
        <v>0</v>
      </c>
      <c r="M314">
        <v>0</v>
      </c>
      <c r="N314">
        <v>26557.3721707804</v>
      </c>
      <c r="O314">
        <v>9872.75</v>
      </c>
      <c r="P314">
        <v>244</v>
      </c>
      <c r="Q314">
        <v>464011.17</v>
      </c>
      <c r="R314">
        <v>29314</v>
      </c>
      <c r="S314">
        <v>5796.8372093023299</v>
      </c>
      <c r="T314" s="42">
        <v>101528.90509208301</v>
      </c>
      <c r="U314" s="42">
        <v>123506.79</v>
      </c>
      <c r="V314" s="42">
        <v>0</v>
      </c>
      <c r="W314" s="42">
        <v>53762.27</v>
      </c>
      <c r="X314" s="42">
        <v>0</v>
      </c>
      <c r="Y314">
        <v>1</v>
      </c>
    </row>
    <row r="315" spans="1:25">
      <c r="A315">
        <v>962986633</v>
      </c>
      <c r="B315">
        <v>3192022</v>
      </c>
      <c r="C315">
        <v>319</v>
      </c>
      <c r="D315">
        <v>2022</v>
      </c>
      <c r="E315" t="s">
        <v>56</v>
      </c>
      <c r="F315" s="42">
        <v>23317.716098334698</v>
      </c>
      <c r="G315" s="42">
        <v>1962.83108643933</v>
      </c>
      <c r="H315" s="42">
        <v>483.06106264869197</v>
      </c>
      <c r="I315" s="42">
        <v>1518.64999126372</v>
      </c>
      <c r="J315" s="42">
        <v>485.04583096898301</v>
      </c>
      <c r="K315">
        <v>0</v>
      </c>
      <c r="L315">
        <v>0</v>
      </c>
      <c r="M315">
        <v>0</v>
      </c>
      <c r="N315">
        <v>26801.181944357999</v>
      </c>
      <c r="O315">
        <v>9626.31</v>
      </c>
      <c r="P315">
        <v>244</v>
      </c>
      <c r="Q315">
        <v>588420.94999999995</v>
      </c>
      <c r="R315">
        <v>28794</v>
      </c>
      <c r="S315">
        <v>2193.0684039087901</v>
      </c>
      <c r="T315" s="42">
        <v>108029.001284267</v>
      </c>
      <c r="U315" s="42">
        <v>123759.47</v>
      </c>
      <c r="V315" s="42">
        <v>0</v>
      </c>
      <c r="W315" s="42">
        <v>53762.27</v>
      </c>
      <c r="X315" s="42">
        <v>0</v>
      </c>
      <c r="Y315">
        <v>1</v>
      </c>
    </row>
    <row r="316" spans="1:25">
      <c r="A316">
        <v>962986633</v>
      </c>
      <c r="B316">
        <v>3192023</v>
      </c>
      <c r="C316">
        <v>319</v>
      </c>
      <c r="D316">
        <v>2023</v>
      </c>
      <c r="E316" t="s">
        <v>56</v>
      </c>
      <c r="F316" s="42">
        <v>29110</v>
      </c>
      <c r="G316" s="42">
        <v>20429</v>
      </c>
      <c r="H316" s="42">
        <v>0</v>
      </c>
      <c r="I316" s="42">
        <v>1518.64999126372</v>
      </c>
      <c r="J316" s="42">
        <v>485.04583096898301</v>
      </c>
      <c r="K316">
        <v>0</v>
      </c>
      <c r="L316">
        <v>0</v>
      </c>
      <c r="M316">
        <v>0</v>
      </c>
      <c r="N316">
        <v>51542.695822232701</v>
      </c>
      <c r="O316">
        <v>8678.93</v>
      </c>
      <c r="P316">
        <v>938</v>
      </c>
      <c r="Q316">
        <v>569129.94999999995</v>
      </c>
      <c r="R316">
        <v>30702</v>
      </c>
      <c r="S316">
        <v>4121</v>
      </c>
      <c r="T316" s="42">
        <v>135608.51819023301</v>
      </c>
      <c r="U316" s="42">
        <v>123759.47</v>
      </c>
      <c r="V316" s="42">
        <v>0</v>
      </c>
      <c r="W316" s="42">
        <v>53762.27</v>
      </c>
      <c r="X316" s="42">
        <v>0</v>
      </c>
      <c r="Y316">
        <v>1</v>
      </c>
    </row>
    <row r="317" spans="1:25">
      <c r="A317">
        <v>923050612</v>
      </c>
      <c r="B317">
        <v>3432019</v>
      </c>
      <c r="C317">
        <v>343</v>
      </c>
      <c r="D317">
        <v>2019</v>
      </c>
      <c r="E317" t="s">
        <v>253</v>
      </c>
      <c r="F317">
        <v>1279.2996453900701</v>
      </c>
      <c r="G317">
        <v>861.90602836879395</v>
      </c>
      <c r="H317">
        <v>54.237588652482302</v>
      </c>
      <c r="I317">
        <v>71.698676147124303</v>
      </c>
      <c r="J317">
        <v>0</v>
      </c>
      <c r="K317">
        <v>0</v>
      </c>
      <c r="L317">
        <v>0</v>
      </c>
      <c r="M317">
        <v>0</v>
      </c>
      <c r="N317">
        <v>2158.6667612535098</v>
      </c>
      <c r="O317">
        <v>23.23</v>
      </c>
      <c r="P317">
        <v>1</v>
      </c>
      <c r="Q317">
        <v>20633.29</v>
      </c>
      <c r="R317">
        <v>914</v>
      </c>
      <c r="S317">
        <v>0</v>
      </c>
      <c r="T317">
        <v>4800.5518332535103</v>
      </c>
      <c r="U317">
        <v>1810.17</v>
      </c>
      <c r="V317">
        <v>0</v>
      </c>
      <c r="W317">
        <v>2575.41</v>
      </c>
      <c r="X317">
        <v>277.25</v>
      </c>
      <c r="Y317">
        <v>0</v>
      </c>
    </row>
    <row r="318" spans="1:25">
      <c r="A318">
        <v>923050612</v>
      </c>
      <c r="B318">
        <v>3432020</v>
      </c>
      <c r="C318">
        <v>343</v>
      </c>
      <c r="D318">
        <v>2020</v>
      </c>
      <c r="E318" t="s">
        <v>253</v>
      </c>
      <c r="F318">
        <v>1577.94673539519</v>
      </c>
      <c r="G318">
        <v>718.70274914089305</v>
      </c>
      <c r="H318">
        <v>10.283505154639199</v>
      </c>
      <c r="I318">
        <v>71.698676147124303</v>
      </c>
      <c r="J318">
        <v>0</v>
      </c>
      <c r="K318">
        <v>0</v>
      </c>
      <c r="L318">
        <v>0</v>
      </c>
      <c r="M318">
        <v>0</v>
      </c>
      <c r="N318">
        <v>2358.0646555285698</v>
      </c>
      <c r="O318">
        <v>22.22</v>
      </c>
      <c r="P318">
        <v>1</v>
      </c>
      <c r="Q318">
        <v>21287.77</v>
      </c>
      <c r="R318">
        <v>936</v>
      </c>
      <c r="S318">
        <v>0</v>
      </c>
      <c r="T318">
        <v>5076.5798195285697</v>
      </c>
      <c r="U318">
        <v>1810.17</v>
      </c>
      <c r="V318">
        <v>0</v>
      </c>
      <c r="W318">
        <v>2575.41</v>
      </c>
      <c r="X318">
        <v>277.25</v>
      </c>
      <c r="Y318">
        <v>0</v>
      </c>
    </row>
    <row r="319" spans="1:25">
      <c r="A319">
        <v>923050612</v>
      </c>
      <c r="B319">
        <v>3432021</v>
      </c>
      <c r="C319">
        <v>343</v>
      </c>
      <c r="D319">
        <v>2021</v>
      </c>
      <c r="E319" t="s">
        <v>253</v>
      </c>
      <c r="F319">
        <v>1317.85892116183</v>
      </c>
      <c r="G319">
        <v>790.27385892116195</v>
      </c>
      <c r="H319">
        <v>0</v>
      </c>
      <c r="I319">
        <v>71.698676147124303</v>
      </c>
      <c r="J319">
        <v>0</v>
      </c>
      <c r="K319">
        <v>0</v>
      </c>
      <c r="L319">
        <v>0</v>
      </c>
      <c r="M319">
        <v>0</v>
      </c>
      <c r="N319">
        <v>2179.8314562301098</v>
      </c>
      <c r="O319">
        <v>21.21</v>
      </c>
      <c r="P319">
        <v>1</v>
      </c>
      <c r="Q319">
        <v>20753.48</v>
      </c>
      <c r="R319">
        <v>869</v>
      </c>
      <c r="S319">
        <v>0</v>
      </c>
      <c r="T319">
        <v>4786.5955402301097</v>
      </c>
      <c r="U319">
        <v>1810.17</v>
      </c>
      <c r="V319">
        <v>0</v>
      </c>
      <c r="W319">
        <v>2575.41</v>
      </c>
      <c r="X319">
        <v>277.25</v>
      </c>
      <c r="Y319">
        <v>0</v>
      </c>
    </row>
    <row r="320" spans="1:25">
      <c r="A320">
        <v>923050612</v>
      </c>
      <c r="B320">
        <v>3432022</v>
      </c>
      <c r="C320">
        <v>343</v>
      </c>
      <c r="D320">
        <v>2022</v>
      </c>
      <c r="E320" t="s">
        <v>253</v>
      </c>
      <c r="F320">
        <v>1122.22045995242</v>
      </c>
      <c r="G320">
        <v>799.47660586835798</v>
      </c>
      <c r="H320">
        <v>0</v>
      </c>
      <c r="I320">
        <v>71.698676147124303</v>
      </c>
      <c r="J320">
        <v>0</v>
      </c>
      <c r="K320">
        <v>0</v>
      </c>
      <c r="L320">
        <v>0</v>
      </c>
      <c r="M320">
        <v>0</v>
      </c>
      <c r="N320">
        <v>1993.3957419679</v>
      </c>
      <c r="O320">
        <v>20.2</v>
      </c>
      <c r="P320">
        <v>1</v>
      </c>
      <c r="Q320">
        <v>21066.58</v>
      </c>
      <c r="R320">
        <v>939</v>
      </c>
      <c r="S320">
        <v>0</v>
      </c>
      <c r="T320">
        <v>4696.2505499679</v>
      </c>
      <c r="U320">
        <v>1810.17</v>
      </c>
      <c r="V320">
        <v>0</v>
      </c>
      <c r="W320">
        <v>2575.41</v>
      </c>
      <c r="X320">
        <v>277.25</v>
      </c>
      <c r="Y320">
        <v>0</v>
      </c>
    </row>
    <row r="321" spans="1:25">
      <c r="A321">
        <v>923050612</v>
      </c>
      <c r="B321">
        <v>3432023</v>
      </c>
      <c r="C321">
        <v>343</v>
      </c>
      <c r="D321">
        <v>2023</v>
      </c>
      <c r="E321" t="s">
        <v>253</v>
      </c>
      <c r="F321">
        <v>1504</v>
      </c>
      <c r="G321">
        <v>788</v>
      </c>
      <c r="H321">
        <v>88</v>
      </c>
      <c r="I321">
        <v>71.698676147124303</v>
      </c>
      <c r="J321">
        <v>0</v>
      </c>
      <c r="K321">
        <v>0</v>
      </c>
      <c r="L321">
        <v>0</v>
      </c>
      <c r="M321">
        <v>0</v>
      </c>
      <c r="N321">
        <v>2275.6986761471198</v>
      </c>
      <c r="O321">
        <v>19.190000000000001</v>
      </c>
      <c r="P321">
        <v>1</v>
      </c>
      <c r="Q321">
        <v>20293.93</v>
      </c>
      <c r="R321">
        <v>950</v>
      </c>
      <c r="S321">
        <v>0</v>
      </c>
      <c r="T321">
        <v>4924.8755081471199</v>
      </c>
      <c r="U321">
        <v>1810.17</v>
      </c>
      <c r="V321">
        <v>0</v>
      </c>
      <c r="W321">
        <v>2575.41</v>
      </c>
      <c r="X321">
        <v>277.25</v>
      </c>
      <c r="Y321">
        <v>0</v>
      </c>
    </row>
    <row r="322" spans="1:25">
      <c r="A322">
        <v>966731508</v>
      </c>
      <c r="B322">
        <v>3492019</v>
      </c>
      <c r="C322">
        <v>349</v>
      </c>
      <c r="D322">
        <v>2019</v>
      </c>
      <c r="E322" t="s">
        <v>148</v>
      </c>
      <c r="F322">
        <v>0</v>
      </c>
      <c r="G322">
        <v>2180.1152482269499</v>
      </c>
      <c r="H322">
        <v>0</v>
      </c>
      <c r="I322">
        <v>2.2852233676975899</v>
      </c>
      <c r="J322">
        <v>0</v>
      </c>
      <c r="K322">
        <v>0</v>
      </c>
      <c r="L322">
        <v>0</v>
      </c>
      <c r="M322">
        <v>0</v>
      </c>
      <c r="N322">
        <v>2182.4004715946498</v>
      </c>
      <c r="O322">
        <v>0</v>
      </c>
      <c r="P322">
        <v>0</v>
      </c>
      <c r="Q322">
        <v>7304.32</v>
      </c>
      <c r="R322">
        <v>129</v>
      </c>
      <c r="S322">
        <v>0</v>
      </c>
      <c r="T322">
        <v>2922.04162359465</v>
      </c>
      <c r="U322">
        <v>0</v>
      </c>
      <c r="V322">
        <v>0</v>
      </c>
      <c r="W322">
        <v>2088.59</v>
      </c>
      <c r="X322">
        <v>711.11</v>
      </c>
      <c r="Y322">
        <v>0</v>
      </c>
    </row>
    <row r="323" spans="1:25">
      <c r="A323">
        <v>966731508</v>
      </c>
      <c r="B323">
        <v>3492020</v>
      </c>
      <c r="C323">
        <v>349</v>
      </c>
      <c r="D323">
        <v>2020</v>
      </c>
      <c r="E323" t="s">
        <v>148</v>
      </c>
      <c r="F323">
        <v>18.281786941580801</v>
      </c>
      <c r="G323">
        <v>2274.9398625429599</v>
      </c>
      <c r="H323">
        <v>0</v>
      </c>
      <c r="I323">
        <v>2.2852233676975899</v>
      </c>
      <c r="J323">
        <v>0</v>
      </c>
      <c r="K323">
        <v>0</v>
      </c>
      <c r="L323">
        <v>0</v>
      </c>
      <c r="M323">
        <v>0</v>
      </c>
      <c r="N323">
        <v>2295.5068728522301</v>
      </c>
      <c r="O323">
        <v>0</v>
      </c>
      <c r="P323">
        <v>0</v>
      </c>
      <c r="Q323">
        <v>8019.4</v>
      </c>
      <c r="R323">
        <v>145</v>
      </c>
      <c r="S323">
        <v>0</v>
      </c>
      <c r="T323">
        <v>3110.9287128522301</v>
      </c>
      <c r="U323">
        <v>0</v>
      </c>
      <c r="V323">
        <v>0</v>
      </c>
      <c r="W323">
        <v>2088.59</v>
      </c>
      <c r="X323">
        <v>711.11</v>
      </c>
      <c r="Y323">
        <v>0</v>
      </c>
    </row>
    <row r="324" spans="1:25">
      <c r="A324">
        <v>966731508</v>
      </c>
      <c r="B324">
        <v>3492021</v>
      </c>
      <c r="C324">
        <v>349</v>
      </c>
      <c r="D324">
        <v>2021</v>
      </c>
      <c r="E324" t="s">
        <v>148</v>
      </c>
      <c r="F324">
        <v>0</v>
      </c>
      <c r="G324">
        <v>2172.14937759336</v>
      </c>
      <c r="H324">
        <v>0</v>
      </c>
      <c r="I324">
        <v>2.2852233676975899</v>
      </c>
      <c r="J324">
        <v>0</v>
      </c>
      <c r="K324">
        <v>0</v>
      </c>
      <c r="L324">
        <v>0</v>
      </c>
      <c r="M324">
        <v>0</v>
      </c>
      <c r="N324">
        <v>2174.4346009610599</v>
      </c>
      <c r="O324">
        <v>0</v>
      </c>
      <c r="P324">
        <v>0</v>
      </c>
      <c r="Q324">
        <v>7889.11</v>
      </c>
      <c r="R324">
        <v>129</v>
      </c>
      <c r="S324">
        <v>0</v>
      </c>
      <c r="T324">
        <v>2962.9641969610602</v>
      </c>
      <c r="U324">
        <v>0</v>
      </c>
      <c r="V324">
        <v>0</v>
      </c>
      <c r="W324">
        <v>2088.59</v>
      </c>
      <c r="X324">
        <v>711.11</v>
      </c>
      <c r="Y324">
        <v>0</v>
      </c>
    </row>
    <row r="325" spans="1:25">
      <c r="A325">
        <v>966731508</v>
      </c>
      <c r="B325">
        <v>3492022</v>
      </c>
      <c r="C325">
        <v>349</v>
      </c>
      <c r="D325">
        <v>2022</v>
      </c>
      <c r="E325" t="s">
        <v>148</v>
      </c>
      <c r="F325">
        <v>0</v>
      </c>
      <c r="G325">
        <v>2144.2426645519399</v>
      </c>
      <c r="H325">
        <v>0</v>
      </c>
      <c r="I325">
        <v>2.2852233676975899</v>
      </c>
      <c r="J325">
        <v>0</v>
      </c>
      <c r="K325">
        <v>0</v>
      </c>
      <c r="L325">
        <v>0</v>
      </c>
      <c r="M325">
        <v>0</v>
      </c>
      <c r="N325">
        <v>2146.5278879196399</v>
      </c>
      <c r="O325">
        <v>0</v>
      </c>
      <c r="P325">
        <v>0</v>
      </c>
      <c r="Q325">
        <v>7745.69</v>
      </c>
      <c r="R325">
        <v>142</v>
      </c>
      <c r="S325">
        <v>0</v>
      </c>
      <c r="T325">
        <v>2936.0675719196402</v>
      </c>
      <c r="U325">
        <v>0</v>
      </c>
      <c r="V325">
        <v>0</v>
      </c>
      <c r="W325">
        <v>2088.59</v>
      </c>
      <c r="X325">
        <v>711.11</v>
      </c>
      <c r="Y325">
        <v>0</v>
      </c>
    </row>
    <row r="326" spans="1:25">
      <c r="A326">
        <v>966731508</v>
      </c>
      <c r="B326">
        <v>3492023</v>
      </c>
      <c r="C326">
        <v>349</v>
      </c>
      <c r="D326">
        <v>2023</v>
      </c>
      <c r="E326" t="s">
        <v>148</v>
      </c>
      <c r="F326">
        <v>0</v>
      </c>
      <c r="G326">
        <v>2095</v>
      </c>
      <c r="H326">
        <v>0</v>
      </c>
      <c r="I326">
        <v>2.2852233676975899</v>
      </c>
      <c r="J326">
        <v>0</v>
      </c>
      <c r="K326">
        <v>0</v>
      </c>
      <c r="L326">
        <v>0</v>
      </c>
      <c r="M326">
        <v>0</v>
      </c>
      <c r="N326">
        <v>2097.2852233676999</v>
      </c>
      <c r="O326">
        <v>0</v>
      </c>
      <c r="P326">
        <v>0</v>
      </c>
      <c r="Q326">
        <v>7603.28</v>
      </c>
      <c r="R326">
        <v>141</v>
      </c>
      <c r="S326">
        <v>0</v>
      </c>
      <c r="T326">
        <v>2873.9194313676999</v>
      </c>
      <c r="U326">
        <v>0</v>
      </c>
      <c r="V326">
        <v>0</v>
      </c>
      <c r="W326">
        <v>2088.59</v>
      </c>
      <c r="X326">
        <v>711.11</v>
      </c>
      <c r="Y326">
        <v>0</v>
      </c>
    </row>
    <row r="327" spans="1:25">
      <c r="A327">
        <v>986347801</v>
      </c>
      <c r="B327">
        <v>3542019</v>
      </c>
      <c r="C327">
        <v>354</v>
      </c>
      <c r="D327">
        <v>2019</v>
      </c>
      <c r="E327" t="s">
        <v>85</v>
      </c>
      <c r="F327">
        <v>19470.115248226899</v>
      </c>
      <c r="G327">
        <v>4091.4007092198599</v>
      </c>
      <c r="H327">
        <v>2328.67907801418</v>
      </c>
      <c r="I327">
        <v>561.56984837424102</v>
      </c>
      <c r="J327">
        <v>0</v>
      </c>
      <c r="K327">
        <v>0</v>
      </c>
      <c r="L327">
        <v>0</v>
      </c>
      <c r="M327">
        <v>0</v>
      </c>
      <c r="N327">
        <v>21794.406727806901</v>
      </c>
      <c r="O327">
        <v>35841.870000000003</v>
      </c>
      <c r="P327">
        <v>1348</v>
      </c>
      <c r="Q327">
        <v>597666.49</v>
      </c>
      <c r="R327">
        <v>17174</v>
      </c>
      <c r="S327">
        <v>1117.0397111913401</v>
      </c>
      <c r="T327">
        <v>94394.745334998195</v>
      </c>
      <c r="U327">
        <v>20613.71</v>
      </c>
      <c r="V327">
        <v>22059.7</v>
      </c>
      <c r="W327">
        <v>16175.51</v>
      </c>
      <c r="X327">
        <v>2598.52</v>
      </c>
      <c r="Y327">
        <v>1</v>
      </c>
    </row>
    <row r="328" spans="1:25">
      <c r="A328">
        <v>986347801</v>
      </c>
      <c r="B328">
        <v>3542020</v>
      </c>
      <c r="C328">
        <v>354</v>
      </c>
      <c r="D328">
        <v>2020</v>
      </c>
      <c r="E328" t="s">
        <v>85</v>
      </c>
      <c r="F328">
        <v>7504.6735395188998</v>
      </c>
      <c r="G328">
        <v>11878.591065292099</v>
      </c>
      <c r="H328">
        <v>4564.7336769759404</v>
      </c>
      <c r="I328">
        <v>561.56984837424102</v>
      </c>
      <c r="J328">
        <v>0</v>
      </c>
      <c r="K328">
        <v>0</v>
      </c>
      <c r="L328">
        <v>0</v>
      </c>
      <c r="M328">
        <v>0</v>
      </c>
      <c r="N328">
        <v>15380.1007762093</v>
      </c>
      <c r="O328">
        <v>34512.71</v>
      </c>
      <c r="P328">
        <v>1316</v>
      </c>
      <c r="Q328">
        <v>808879.71</v>
      </c>
      <c r="R328">
        <v>20955</v>
      </c>
      <c r="S328">
        <v>2240.8556149732599</v>
      </c>
      <c r="T328">
        <v>110399.56270318299</v>
      </c>
      <c r="U328">
        <v>15451.35</v>
      </c>
      <c r="V328">
        <v>22059.7</v>
      </c>
      <c r="W328">
        <v>16706.63</v>
      </c>
      <c r="X328">
        <v>2347.16</v>
      </c>
      <c r="Y328">
        <v>1</v>
      </c>
    </row>
    <row r="329" spans="1:25">
      <c r="A329">
        <v>986347801</v>
      </c>
      <c r="B329">
        <v>3542021</v>
      </c>
      <c r="C329">
        <v>354</v>
      </c>
      <c r="D329">
        <v>2021</v>
      </c>
      <c r="E329" t="s">
        <v>85</v>
      </c>
      <c r="F329">
        <v>4514.2738589211604</v>
      </c>
      <c r="G329">
        <v>5265.9170124481298</v>
      </c>
      <c r="H329">
        <v>2114.75518672199</v>
      </c>
      <c r="I329">
        <v>561.56984837424102</v>
      </c>
      <c r="J329">
        <v>0</v>
      </c>
      <c r="K329">
        <v>0</v>
      </c>
      <c r="L329">
        <v>0</v>
      </c>
      <c r="M329">
        <v>0</v>
      </c>
      <c r="N329">
        <v>8227.00553302154</v>
      </c>
      <c r="O329">
        <v>33836.01</v>
      </c>
      <c r="P329">
        <v>670</v>
      </c>
      <c r="Q329">
        <v>855310.42</v>
      </c>
      <c r="R329">
        <v>15509</v>
      </c>
      <c r="S329">
        <v>1118.51162790698</v>
      </c>
      <c r="T329">
        <v>99857.158708928502</v>
      </c>
      <c r="U329">
        <v>15833.61</v>
      </c>
      <c r="V329">
        <v>22059.7</v>
      </c>
      <c r="W329">
        <v>17043.41</v>
      </c>
      <c r="X329">
        <v>3475.81</v>
      </c>
      <c r="Y329">
        <v>1</v>
      </c>
    </row>
    <row r="330" spans="1:25">
      <c r="A330">
        <v>986347801</v>
      </c>
      <c r="B330">
        <v>3542022</v>
      </c>
      <c r="C330">
        <v>354</v>
      </c>
      <c r="D330">
        <v>2022</v>
      </c>
      <c r="E330" t="s">
        <v>85</v>
      </c>
      <c r="F330">
        <v>2020.84060269627</v>
      </c>
      <c r="G330">
        <v>2072.5218080888199</v>
      </c>
      <c r="H330">
        <v>890.18239492466296</v>
      </c>
      <c r="I330">
        <v>561.56984837424102</v>
      </c>
      <c r="J330">
        <v>0</v>
      </c>
      <c r="K330">
        <v>0</v>
      </c>
      <c r="L330">
        <v>0</v>
      </c>
      <c r="M330">
        <v>0</v>
      </c>
      <c r="N330">
        <v>3764.74986423467</v>
      </c>
      <c r="O330">
        <v>33263.339999999997</v>
      </c>
      <c r="P330">
        <v>672</v>
      </c>
      <c r="Q330">
        <v>846538.57</v>
      </c>
      <c r="R330">
        <v>16241</v>
      </c>
      <c r="S330">
        <v>40.104234527687296</v>
      </c>
      <c r="T330">
        <v>94269.293774762293</v>
      </c>
      <c r="U330">
        <v>15833.61</v>
      </c>
      <c r="V330">
        <v>22059.7</v>
      </c>
      <c r="W330">
        <v>17043.41</v>
      </c>
      <c r="X330">
        <v>3475.81</v>
      </c>
      <c r="Y330">
        <v>1</v>
      </c>
    </row>
    <row r="331" spans="1:25">
      <c r="A331">
        <v>986347801</v>
      </c>
      <c r="B331">
        <v>3542023</v>
      </c>
      <c r="C331">
        <v>354</v>
      </c>
      <c r="D331">
        <v>2023</v>
      </c>
      <c r="E331" t="s">
        <v>85</v>
      </c>
      <c r="F331">
        <v>1737</v>
      </c>
      <c r="G331">
        <v>1793</v>
      </c>
      <c r="H331">
        <v>789</v>
      </c>
      <c r="I331">
        <v>561.56984837424102</v>
      </c>
      <c r="J331">
        <v>0</v>
      </c>
      <c r="K331">
        <v>0</v>
      </c>
      <c r="L331">
        <v>0</v>
      </c>
      <c r="M331">
        <v>0</v>
      </c>
      <c r="N331">
        <v>3302.5698483742399</v>
      </c>
      <c r="O331">
        <v>32584.62</v>
      </c>
      <c r="P331">
        <v>672</v>
      </c>
      <c r="Q331">
        <v>834297.37</v>
      </c>
      <c r="R331">
        <v>15754</v>
      </c>
      <c r="S331">
        <v>170</v>
      </c>
      <c r="T331">
        <v>92369.904212374197</v>
      </c>
      <c r="U331">
        <v>15833.61</v>
      </c>
      <c r="V331">
        <v>22059.7</v>
      </c>
      <c r="W331">
        <v>17043.41</v>
      </c>
      <c r="X331">
        <v>3475.81</v>
      </c>
      <c r="Y331">
        <v>1</v>
      </c>
    </row>
    <row r="332" spans="1:25">
      <c r="A332">
        <v>985411131</v>
      </c>
      <c r="B332">
        <v>4332019</v>
      </c>
      <c r="C332">
        <v>433</v>
      </c>
      <c r="D332">
        <v>2019</v>
      </c>
      <c r="E332" t="s">
        <v>233</v>
      </c>
      <c r="F332">
        <v>9265.1950354609908</v>
      </c>
      <c r="G332">
        <v>10003.297872340399</v>
      </c>
      <c r="H332">
        <v>6825.6826241134704</v>
      </c>
      <c r="I332">
        <v>717.89583084062895</v>
      </c>
      <c r="J332">
        <v>2947.63013985097</v>
      </c>
      <c r="K332">
        <v>587.53092783505201</v>
      </c>
      <c r="L332">
        <v>0</v>
      </c>
      <c r="M332">
        <v>432.72163120567399</v>
      </c>
      <c r="N332">
        <v>16263.1455510089</v>
      </c>
      <c r="O332">
        <v>2783.56</v>
      </c>
      <c r="P332">
        <v>202</v>
      </c>
      <c r="Q332">
        <v>213449.36</v>
      </c>
      <c r="R332">
        <v>7703</v>
      </c>
      <c r="S332">
        <v>1987.2779783393501</v>
      </c>
      <c r="T332">
        <v>44232.495641348301</v>
      </c>
      <c r="U332">
        <v>22297.85</v>
      </c>
      <c r="V332">
        <v>1665.23</v>
      </c>
      <c r="W332">
        <v>29212.52</v>
      </c>
      <c r="X332">
        <v>3360.1</v>
      </c>
      <c r="Y332">
        <v>1</v>
      </c>
    </row>
    <row r="333" spans="1:25">
      <c r="A333">
        <v>985411131</v>
      </c>
      <c r="B333">
        <v>4332020</v>
      </c>
      <c r="C333">
        <v>433</v>
      </c>
      <c r="D333">
        <v>2020</v>
      </c>
      <c r="E333" t="s">
        <v>233</v>
      </c>
      <c r="F333">
        <v>13268.0068728522</v>
      </c>
      <c r="G333">
        <v>12973.2130584192</v>
      </c>
      <c r="H333">
        <v>4544.1666666666697</v>
      </c>
      <c r="I333">
        <v>717.89583084062895</v>
      </c>
      <c r="J333">
        <v>2947.63013985097</v>
      </c>
      <c r="K333">
        <v>587.53092783505201</v>
      </c>
      <c r="L333">
        <v>38.8487972508591</v>
      </c>
      <c r="M333">
        <v>516.46048109965602</v>
      </c>
      <c r="N333">
        <v>25394.8008847809</v>
      </c>
      <c r="O333">
        <v>2555.3000000000002</v>
      </c>
      <c r="P333">
        <v>226</v>
      </c>
      <c r="Q333">
        <v>258830.68</v>
      </c>
      <c r="R333">
        <v>9120</v>
      </c>
      <c r="S333">
        <v>1264.8128342246</v>
      </c>
      <c r="T333">
        <v>57857.481647005501</v>
      </c>
      <c r="U333">
        <v>22297.85</v>
      </c>
      <c r="V333">
        <v>1665.23</v>
      </c>
      <c r="W333">
        <v>29889.41</v>
      </c>
      <c r="X333">
        <v>4768.92</v>
      </c>
      <c r="Y333">
        <v>1</v>
      </c>
    </row>
    <row r="334" spans="1:25">
      <c r="A334">
        <v>985411131</v>
      </c>
      <c r="B334">
        <v>4332021</v>
      </c>
      <c r="C334">
        <v>433</v>
      </c>
      <c r="D334">
        <v>2021</v>
      </c>
      <c r="E334" t="s">
        <v>233</v>
      </c>
      <c r="F334">
        <v>9816.6141078838209</v>
      </c>
      <c r="G334">
        <v>7833.2033195020704</v>
      </c>
      <c r="H334">
        <v>7142.2655601659799</v>
      </c>
      <c r="I334">
        <v>717.89583084062895</v>
      </c>
      <c r="J334">
        <v>2947.63013985097</v>
      </c>
      <c r="K334">
        <v>587.53092783505201</v>
      </c>
      <c r="L334">
        <v>751.64315352697099</v>
      </c>
      <c r="M334">
        <v>2294.6639004149401</v>
      </c>
      <c r="N334">
        <v>11714.301711804699</v>
      </c>
      <c r="O334">
        <v>2493.69</v>
      </c>
      <c r="P334">
        <v>61</v>
      </c>
      <c r="Q334">
        <v>305336.13</v>
      </c>
      <c r="R334">
        <v>7838</v>
      </c>
      <c r="S334">
        <v>1110.6976744185999</v>
      </c>
      <c r="T334">
        <v>46458.572338223297</v>
      </c>
      <c r="U334">
        <v>22297.85</v>
      </c>
      <c r="V334">
        <v>1665.23</v>
      </c>
      <c r="W334">
        <v>31780.63</v>
      </c>
      <c r="X334">
        <v>4223.63</v>
      </c>
      <c r="Y334">
        <v>1</v>
      </c>
    </row>
    <row r="335" spans="1:25">
      <c r="A335">
        <v>985411131</v>
      </c>
      <c r="B335">
        <v>4332022</v>
      </c>
      <c r="C335">
        <v>433</v>
      </c>
      <c r="D335">
        <v>2022</v>
      </c>
      <c r="E335" t="s">
        <v>233</v>
      </c>
      <c r="F335">
        <v>17788.881839809699</v>
      </c>
      <c r="G335">
        <v>9015.7335448057092</v>
      </c>
      <c r="H335">
        <v>8614.9405233941307</v>
      </c>
      <c r="I335">
        <v>717.89583084062895</v>
      </c>
      <c r="J335">
        <v>2947.63013985097</v>
      </c>
      <c r="K335">
        <v>587.53092783505201</v>
      </c>
      <c r="L335">
        <v>0</v>
      </c>
      <c r="M335">
        <v>2711.6812053925501</v>
      </c>
      <c r="N335">
        <v>19731.050554355399</v>
      </c>
      <c r="O335">
        <v>2085.65</v>
      </c>
      <c r="P335">
        <v>404</v>
      </c>
      <c r="Q335">
        <v>279854.84000000003</v>
      </c>
      <c r="R335">
        <v>8899</v>
      </c>
      <c r="S335">
        <v>6538.04560260586</v>
      </c>
      <c r="T335">
        <v>59142.321120961198</v>
      </c>
      <c r="U335">
        <v>22297.85</v>
      </c>
      <c r="V335">
        <v>1665.23</v>
      </c>
      <c r="W335">
        <v>31780.63</v>
      </c>
      <c r="X335">
        <v>4223.63</v>
      </c>
      <c r="Y335">
        <v>1</v>
      </c>
    </row>
    <row r="336" spans="1:25">
      <c r="A336">
        <v>985411131</v>
      </c>
      <c r="B336">
        <v>4332023</v>
      </c>
      <c r="C336">
        <v>433</v>
      </c>
      <c r="D336">
        <v>2023</v>
      </c>
      <c r="E336" t="s">
        <v>233</v>
      </c>
      <c r="F336">
        <v>7729</v>
      </c>
      <c r="G336">
        <v>11105</v>
      </c>
      <c r="H336">
        <v>1984</v>
      </c>
      <c r="I336">
        <v>717.89583084062895</v>
      </c>
      <c r="J336">
        <v>2947.63013985097</v>
      </c>
      <c r="K336">
        <v>587.53092783505201</v>
      </c>
      <c r="L336">
        <v>0</v>
      </c>
      <c r="M336">
        <v>1567</v>
      </c>
      <c r="N336">
        <v>19536.056898526698</v>
      </c>
      <c r="O336">
        <v>35990.339999999997</v>
      </c>
      <c r="P336">
        <v>747</v>
      </c>
      <c r="Q336">
        <v>292705.07</v>
      </c>
      <c r="R336">
        <v>9312</v>
      </c>
      <c r="S336">
        <v>3338</v>
      </c>
      <c r="T336">
        <v>60411.993174526702</v>
      </c>
      <c r="U336">
        <v>23322.880000000001</v>
      </c>
      <c r="V336">
        <v>1688.21</v>
      </c>
      <c r="W336">
        <v>31780.63</v>
      </c>
      <c r="X336">
        <v>4210.8999999999996</v>
      </c>
      <c r="Y336">
        <v>1</v>
      </c>
    </row>
    <row r="337" spans="1:25">
      <c r="A337">
        <v>976894677</v>
      </c>
      <c r="B337">
        <v>4472019</v>
      </c>
      <c r="C337">
        <v>447</v>
      </c>
      <c r="D337">
        <v>2019</v>
      </c>
      <c r="E337" t="s">
        <v>258</v>
      </c>
      <c r="F337">
        <v>207.51773049645399</v>
      </c>
      <c r="G337">
        <v>352.54432624113502</v>
      </c>
      <c r="H337">
        <v>0</v>
      </c>
      <c r="I337">
        <v>16.525566802841599</v>
      </c>
      <c r="J337">
        <v>4.1094617692431203</v>
      </c>
      <c r="K337">
        <v>0</v>
      </c>
      <c r="L337">
        <v>0</v>
      </c>
      <c r="M337">
        <v>0</v>
      </c>
      <c r="N337">
        <v>580.69708530967296</v>
      </c>
      <c r="O337">
        <v>0</v>
      </c>
      <c r="P337">
        <v>0</v>
      </c>
      <c r="Q337">
        <v>20920.13</v>
      </c>
      <c r="R337">
        <v>1714</v>
      </c>
      <c r="S337">
        <v>0</v>
      </c>
      <c r="T337">
        <v>4043.6199533096701</v>
      </c>
      <c r="U337">
        <v>0</v>
      </c>
      <c r="V337">
        <v>0</v>
      </c>
      <c r="W337">
        <v>2958.78</v>
      </c>
      <c r="X337">
        <v>708.64</v>
      </c>
      <c r="Y337">
        <v>0</v>
      </c>
    </row>
    <row r="338" spans="1:25">
      <c r="A338">
        <v>976894677</v>
      </c>
      <c r="B338">
        <v>4472020</v>
      </c>
      <c r="C338">
        <v>447</v>
      </c>
      <c r="D338">
        <v>2020</v>
      </c>
      <c r="E338" t="s">
        <v>258</v>
      </c>
      <c r="F338">
        <v>285.652920962199</v>
      </c>
      <c r="G338">
        <v>302.79209621993101</v>
      </c>
      <c r="H338">
        <v>0</v>
      </c>
      <c r="I338">
        <v>16.525566802841599</v>
      </c>
      <c r="J338">
        <v>4.1094617692431203</v>
      </c>
      <c r="K338">
        <v>0</v>
      </c>
      <c r="L338">
        <v>0</v>
      </c>
      <c r="M338">
        <v>0</v>
      </c>
      <c r="N338">
        <v>609.08004575421501</v>
      </c>
      <c r="O338">
        <v>0</v>
      </c>
      <c r="P338">
        <v>0</v>
      </c>
      <c r="Q338">
        <v>19179.900000000001</v>
      </c>
      <c r="R338">
        <v>1715</v>
      </c>
      <c r="S338">
        <v>0</v>
      </c>
      <c r="T338">
        <v>3927.5196857542201</v>
      </c>
      <c r="U338">
        <v>0</v>
      </c>
      <c r="V338">
        <v>0</v>
      </c>
      <c r="W338">
        <v>2958.78</v>
      </c>
      <c r="X338">
        <v>708.64</v>
      </c>
      <c r="Y338">
        <v>0</v>
      </c>
    </row>
    <row r="339" spans="1:25">
      <c r="A339">
        <v>976894677</v>
      </c>
      <c r="B339">
        <v>4472021</v>
      </c>
      <c r="C339">
        <v>447</v>
      </c>
      <c r="D339">
        <v>2021</v>
      </c>
      <c r="E339" t="s">
        <v>258</v>
      </c>
      <c r="F339">
        <v>209.70954356846499</v>
      </c>
      <c r="G339">
        <v>313.46058091286301</v>
      </c>
      <c r="H339">
        <v>0</v>
      </c>
      <c r="I339">
        <v>16.525566802841599</v>
      </c>
      <c r="J339">
        <v>4.1094617692431203</v>
      </c>
      <c r="K339">
        <v>0</v>
      </c>
      <c r="L339">
        <v>0</v>
      </c>
      <c r="M339">
        <v>0</v>
      </c>
      <c r="N339">
        <v>543.80515305341203</v>
      </c>
      <c r="O339">
        <v>0</v>
      </c>
      <c r="P339">
        <v>0</v>
      </c>
      <c r="Q339">
        <v>17447.75</v>
      </c>
      <c r="R339">
        <v>1715</v>
      </c>
      <c r="S339">
        <v>4274.2325581395298</v>
      </c>
      <c r="T339">
        <v>7991.6696111929496</v>
      </c>
      <c r="U339">
        <v>0</v>
      </c>
      <c r="V339">
        <v>0</v>
      </c>
      <c r="W339">
        <v>2958.78</v>
      </c>
      <c r="X339">
        <v>708.64</v>
      </c>
      <c r="Y339">
        <v>0</v>
      </c>
    </row>
    <row r="340" spans="1:25">
      <c r="A340">
        <v>976894677</v>
      </c>
      <c r="B340">
        <v>4472022</v>
      </c>
      <c r="C340">
        <v>447</v>
      </c>
      <c r="D340">
        <v>2022</v>
      </c>
      <c r="E340" t="s">
        <v>258</v>
      </c>
      <c r="F340">
        <v>107.581284694687</v>
      </c>
      <c r="G340">
        <v>381.80808881839801</v>
      </c>
      <c r="H340">
        <v>0</v>
      </c>
      <c r="I340">
        <v>16.525566802841599</v>
      </c>
      <c r="J340">
        <v>4.1094617692431203</v>
      </c>
      <c r="K340">
        <v>0</v>
      </c>
      <c r="L340">
        <v>0</v>
      </c>
      <c r="M340">
        <v>0</v>
      </c>
      <c r="N340">
        <v>510.02440208516998</v>
      </c>
      <c r="O340">
        <v>0</v>
      </c>
      <c r="P340">
        <v>0</v>
      </c>
      <c r="Q340">
        <v>15763.07</v>
      </c>
      <c r="R340">
        <v>1668</v>
      </c>
      <c r="S340">
        <v>4272.1563517915301</v>
      </c>
      <c r="T340">
        <v>7767.9734058766999</v>
      </c>
      <c r="U340">
        <v>0</v>
      </c>
      <c r="V340">
        <v>0</v>
      </c>
      <c r="W340">
        <v>2958.78</v>
      </c>
      <c r="X340">
        <v>708.64</v>
      </c>
      <c r="Y340">
        <v>0</v>
      </c>
    </row>
    <row r="341" spans="1:25">
      <c r="A341">
        <v>976894677</v>
      </c>
      <c r="B341">
        <v>4472023</v>
      </c>
      <c r="C341">
        <v>447</v>
      </c>
      <c r="D341">
        <v>2023</v>
      </c>
      <c r="E341" t="s">
        <v>258</v>
      </c>
      <c r="F341">
        <v>92</v>
      </c>
      <c r="G341">
        <v>348</v>
      </c>
      <c r="H341">
        <v>0</v>
      </c>
      <c r="I341">
        <v>16.525566802841599</v>
      </c>
      <c r="J341">
        <v>4.1094617692431203</v>
      </c>
      <c r="K341">
        <v>0</v>
      </c>
      <c r="L341">
        <v>0</v>
      </c>
      <c r="M341">
        <v>0</v>
      </c>
      <c r="N341">
        <v>460.63502857208499</v>
      </c>
      <c r="O341">
        <v>0</v>
      </c>
      <c r="P341">
        <v>0</v>
      </c>
      <c r="Q341">
        <v>1923.04</v>
      </c>
      <c r="R341">
        <v>107</v>
      </c>
      <c r="S341">
        <v>4274</v>
      </c>
      <c r="T341">
        <v>5002.4011725720802</v>
      </c>
      <c r="U341">
        <v>0</v>
      </c>
      <c r="V341">
        <v>0</v>
      </c>
      <c r="W341">
        <v>2958.78</v>
      </c>
      <c r="X341">
        <v>708.64</v>
      </c>
      <c r="Y341">
        <v>0</v>
      </c>
    </row>
    <row r="342" spans="1:25">
      <c r="A342">
        <v>968168134</v>
      </c>
      <c r="B342">
        <v>4642019</v>
      </c>
      <c r="C342">
        <v>464</v>
      </c>
      <c r="D342">
        <v>2019</v>
      </c>
      <c r="E342" t="s">
        <v>86</v>
      </c>
      <c r="F342">
        <v>1898.3156028368801</v>
      </c>
      <c r="G342">
        <v>2216.6666666666702</v>
      </c>
      <c r="H342">
        <v>591.89716312056703</v>
      </c>
      <c r="I342">
        <v>180.49757624269299</v>
      </c>
      <c r="J342">
        <v>0</v>
      </c>
      <c r="K342">
        <v>0</v>
      </c>
      <c r="L342">
        <v>0</v>
      </c>
      <c r="M342">
        <v>0</v>
      </c>
      <c r="N342">
        <v>3703.5826826256698</v>
      </c>
      <c r="O342">
        <v>1476.62</v>
      </c>
      <c r="P342">
        <v>38</v>
      </c>
      <c r="Q342">
        <v>82799.8</v>
      </c>
      <c r="R342">
        <v>3755</v>
      </c>
      <c r="S342">
        <v>173.11191335740099</v>
      </c>
      <c r="T342">
        <v>14715.2033079831</v>
      </c>
      <c r="U342">
        <v>9886.7000000000007</v>
      </c>
      <c r="V342">
        <v>1000.31</v>
      </c>
      <c r="W342">
        <v>5568.68</v>
      </c>
      <c r="X342">
        <v>333.98</v>
      </c>
      <c r="Y342">
        <v>0</v>
      </c>
    </row>
    <row r="343" spans="1:25">
      <c r="A343">
        <v>968168134</v>
      </c>
      <c r="B343">
        <v>4642020</v>
      </c>
      <c r="C343">
        <v>464</v>
      </c>
      <c r="D343">
        <v>2020</v>
      </c>
      <c r="E343" t="s">
        <v>86</v>
      </c>
      <c r="F343">
        <v>3062.1993127147798</v>
      </c>
      <c r="G343">
        <v>1992.7147766323001</v>
      </c>
      <c r="H343">
        <v>580.44673539518897</v>
      </c>
      <c r="I343">
        <v>180.49757624269299</v>
      </c>
      <c r="J343">
        <v>0</v>
      </c>
      <c r="K343">
        <v>0</v>
      </c>
      <c r="L343">
        <v>0</v>
      </c>
      <c r="M343">
        <v>0</v>
      </c>
      <c r="N343">
        <v>4654.9649301945801</v>
      </c>
      <c r="O343">
        <v>1439.25</v>
      </c>
      <c r="P343">
        <v>37</v>
      </c>
      <c r="Q343">
        <v>80442.460000000006</v>
      </c>
      <c r="R343">
        <v>3739</v>
      </c>
      <c r="S343">
        <v>831.65775401069504</v>
      </c>
      <c r="T343">
        <v>16107.9336402053</v>
      </c>
      <c r="U343">
        <v>9886.7000000000007</v>
      </c>
      <c r="V343">
        <v>1000.31</v>
      </c>
      <c r="W343">
        <v>5568.68</v>
      </c>
      <c r="X343">
        <v>333.98</v>
      </c>
      <c r="Y343">
        <v>0</v>
      </c>
    </row>
    <row r="344" spans="1:25">
      <c r="A344">
        <v>968168134</v>
      </c>
      <c r="B344">
        <v>4642021</v>
      </c>
      <c r="C344">
        <v>464</v>
      </c>
      <c r="D344">
        <v>2021</v>
      </c>
      <c r="E344" t="s">
        <v>86</v>
      </c>
      <c r="F344">
        <v>5137.8838174273897</v>
      </c>
      <c r="G344">
        <v>4400.5892116182604</v>
      </c>
      <c r="H344">
        <v>1775.90871369295</v>
      </c>
      <c r="I344">
        <v>180.49757624269299</v>
      </c>
      <c r="J344">
        <v>0</v>
      </c>
      <c r="K344">
        <v>0</v>
      </c>
      <c r="L344">
        <v>0</v>
      </c>
      <c r="M344">
        <v>0</v>
      </c>
      <c r="N344">
        <v>7943.0618915953901</v>
      </c>
      <c r="O344">
        <v>1400.87</v>
      </c>
      <c r="P344">
        <v>38</v>
      </c>
      <c r="Q344">
        <v>90737.39</v>
      </c>
      <c r="R344">
        <v>3805</v>
      </c>
      <c r="S344">
        <v>581.58139534883696</v>
      </c>
      <c r="T344">
        <v>20070.401822944201</v>
      </c>
      <c r="U344">
        <v>9886.7000000000007</v>
      </c>
      <c r="V344">
        <v>1000.31</v>
      </c>
      <c r="W344">
        <v>5297.44</v>
      </c>
      <c r="X344">
        <v>333.98</v>
      </c>
      <c r="Y344">
        <v>0</v>
      </c>
    </row>
    <row r="345" spans="1:25">
      <c r="A345">
        <v>968168134</v>
      </c>
      <c r="B345">
        <v>4642022</v>
      </c>
      <c r="C345">
        <v>464</v>
      </c>
      <c r="D345">
        <v>2022</v>
      </c>
      <c r="E345" t="s">
        <v>86</v>
      </c>
      <c r="F345">
        <v>3324.4726407613002</v>
      </c>
      <c r="G345">
        <v>2357.2957969865201</v>
      </c>
      <c r="H345">
        <v>365.98731165741498</v>
      </c>
      <c r="I345">
        <v>180.49757624269299</v>
      </c>
      <c r="J345">
        <v>0</v>
      </c>
      <c r="K345">
        <v>0</v>
      </c>
      <c r="L345">
        <v>0</v>
      </c>
      <c r="M345">
        <v>0</v>
      </c>
      <c r="N345">
        <v>5496.2787023331002</v>
      </c>
      <c r="O345">
        <v>1363.5</v>
      </c>
      <c r="P345">
        <v>37</v>
      </c>
      <c r="Q345">
        <v>92963.43</v>
      </c>
      <c r="R345">
        <v>4034</v>
      </c>
      <c r="S345">
        <v>1363.54397394137</v>
      </c>
      <c r="T345">
        <v>18816.554024274501</v>
      </c>
      <c r="U345">
        <v>9886.7000000000007</v>
      </c>
      <c r="V345">
        <v>1000.31</v>
      </c>
      <c r="W345">
        <v>5018.32</v>
      </c>
      <c r="X345">
        <v>333.98</v>
      </c>
      <c r="Y345">
        <v>0</v>
      </c>
    </row>
    <row r="346" spans="1:25">
      <c r="A346">
        <v>968168134</v>
      </c>
      <c r="B346">
        <v>4642023</v>
      </c>
      <c r="C346">
        <v>464</v>
      </c>
      <c r="D346">
        <v>2023</v>
      </c>
      <c r="E346" t="s">
        <v>86</v>
      </c>
      <c r="F346">
        <v>3178</v>
      </c>
      <c r="G346">
        <v>2272</v>
      </c>
      <c r="H346">
        <v>223</v>
      </c>
      <c r="I346">
        <v>180.49757624269299</v>
      </c>
      <c r="J346">
        <v>0</v>
      </c>
      <c r="K346">
        <v>0</v>
      </c>
      <c r="L346">
        <v>0</v>
      </c>
      <c r="M346">
        <v>0</v>
      </c>
      <c r="N346">
        <v>5407.4975762426902</v>
      </c>
      <c r="O346">
        <v>1325.12</v>
      </c>
      <c r="P346">
        <v>38</v>
      </c>
      <c r="Q346">
        <v>88024.53</v>
      </c>
      <c r="R346">
        <v>5335</v>
      </c>
      <c r="S346">
        <v>0</v>
      </c>
      <c r="T346">
        <v>18250.128316242699</v>
      </c>
      <c r="U346">
        <v>9886.7000000000007</v>
      </c>
      <c r="V346">
        <v>1000.31</v>
      </c>
      <c r="W346">
        <v>5018.32</v>
      </c>
      <c r="X346">
        <v>333.98</v>
      </c>
      <c r="Y346">
        <v>0</v>
      </c>
    </row>
    <row r="347" spans="1:25">
      <c r="A347">
        <v>915635857</v>
      </c>
      <c r="B347">
        <v>5032019</v>
      </c>
      <c r="C347">
        <v>503</v>
      </c>
      <c r="D347">
        <v>2019</v>
      </c>
      <c r="E347" t="s">
        <v>87</v>
      </c>
      <c r="F347">
        <v>42766.3386524823</v>
      </c>
      <c r="G347">
        <v>42068.324468085098</v>
      </c>
      <c r="H347">
        <v>20735.265957446802</v>
      </c>
      <c r="I347">
        <v>1645.2259816834201</v>
      </c>
      <c r="J347">
        <v>3546.2991440720002</v>
      </c>
      <c r="K347">
        <v>0</v>
      </c>
      <c r="L347">
        <v>219.308510638298</v>
      </c>
      <c r="M347">
        <v>1212.0921985815601</v>
      </c>
      <c r="N347">
        <v>67859.521579656095</v>
      </c>
      <c r="O347">
        <v>18575.919999999998</v>
      </c>
      <c r="P347">
        <v>409</v>
      </c>
      <c r="Q347">
        <v>713922.54</v>
      </c>
      <c r="R347">
        <v>25536</v>
      </c>
      <c r="S347">
        <v>4092.6931407942202</v>
      </c>
      <c r="T347">
        <v>159134.08597645001</v>
      </c>
      <c r="U347">
        <v>80934.89</v>
      </c>
      <c r="V347">
        <v>6156.51</v>
      </c>
      <c r="W347">
        <v>80014.7</v>
      </c>
      <c r="X347">
        <v>20497.16</v>
      </c>
      <c r="Y347">
        <v>1</v>
      </c>
    </row>
    <row r="348" spans="1:25">
      <c r="A348">
        <v>915635857</v>
      </c>
      <c r="B348">
        <v>5032020</v>
      </c>
      <c r="C348">
        <v>503</v>
      </c>
      <c r="D348">
        <v>2020</v>
      </c>
      <c r="E348" t="s">
        <v>87</v>
      </c>
      <c r="F348">
        <v>48238.780068728498</v>
      </c>
      <c r="G348">
        <v>43397.534364261199</v>
      </c>
      <c r="H348">
        <v>23981.1340206186</v>
      </c>
      <c r="I348">
        <v>1645.2259816834201</v>
      </c>
      <c r="J348">
        <v>3546.2991440720002</v>
      </c>
      <c r="K348">
        <v>0</v>
      </c>
      <c r="L348">
        <v>0</v>
      </c>
      <c r="M348">
        <v>3977.4312714776602</v>
      </c>
      <c r="N348">
        <v>68869.274266648907</v>
      </c>
      <c r="O348">
        <v>26691.27</v>
      </c>
      <c r="P348">
        <v>617</v>
      </c>
      <c r="Q348">
        <v>941409.89</v>
      </c>
      <c r="R348">
        <v>29363</v>
      </c>
      <c r="S348">
        <v>582.16042780748705</v>
      </c>
      <c r="T348">
        <v>180364.691670456</v>
      </c>
      <c r="U348">
        <v>81488.59</v>
      </c>
      <c r="V348">
        <v>6156.51</v>
      </c>
      <c r="W348">
        <v>83565.97</v>
      </c>
      <c r="X348">
        <v>20532.009999999998</v>
      </c>
      <c r="Y348">
        <v>1</v>
      </c>
    </row>
    <row r="349" spans="1:25">
      <c r="A349">
        <v>915635857</v>
      </c>
      <c r="B349">
        <v>5032021</v>
      </c>
      <c r="C349">
        <v>503</v>
      </c>
      <c r="D349">
        <v>2021</v>
      </c>
      <c r="E349" t="s">
        <v>87</v>
      </c>
      <c r="F349">
        <v>50256.340248962697</v>
      </c>
      <c r="G349">
        <v>60744.024896265597</v>
      </c>
      <c r="H349">
        <v>31308.531120332002</v>
      </c>
      <c r="I349">
        <v>1645.2259816834201</v>
      </c>
      <c r="J349">
        <v>3546.2991440720002</v>
      </c>
      <c r="K349">
        <v>0</v>
      </c>
      <c r="L349">
        <v>0</v>
      </c>
      <c r="M349">
        <v>1357.5933609958499</v>
      </c>
      <c r="N349">
        <v>83525.765789655794</v>
      </c>
      <c r="O349">
        <v>27054.87</v>
      </c>
      <c r="P349">
        <v>634</v>
      </c>
      <c r="Q349">
        <v>1115560.1499999999</v>
      </c>
      <c r="R349">
        <v>33637</v>
      </c>
      <c r="S349">
        <v>1373.0232558139501</v>
      </c>
      <c r="T349">
        <v>214692.40471747</v>
      </c>
      <c r="U349">
        <v>81488.59</v>
      </c>
      <c r="V349">
        <v>6156.51</v>
      </c>
      <c r="W349">
        <v>86440.85</v>
      </c>
      <c r="X349">
        <v>20532.009999999998</v>
      </c>
      <c r="Y349">
        <v>1</v>
      </c>
    </row>
    <row r="350" spans="1:25">
      <c r="A350">
        <v>915635857</v>
      </c>
      <c r="B350">
        <v>5032022</v>
      </c>
      <c r="C350">
        <v>503</v>
      </c>
      <c r="D350">
        <v>2022</v>
      </c>
      <c r="E350" t="s">
        <v>87</v>
      </c>
      <c r="F350">
        <v>55295.725614591604</v>
      </c>
      <c r="G350">
        <v>41903.965107057898</v>
      </c>
      <c r="H350">
        <v>14479.175257732</v>
      </c>
      <c r="I350">
        <v>1645.2259816834201</v>
      </c>
      <c r="J350">
        <v>3546.2991440720002</v>
      </c>
      <c r="K350">
        <v>0</v>
      </c>
      <c r="L350">
        <v>0</v>
      </c>
      <c r="M350">
        <v>1756.10626486915</v>
      </c>
      <c r="N350">
        <v>86155.934324803806</v>
      </c>
      <c r="O350">
        <v>26691.27</v>
      </c>
      <c r="P350">
        <v>651</v>
      </c>
      <c r="Q350">
        <v>1109934.45</v>
      </c>
      <c r="R350">
        <v>34301</v>
      </c>
      <c r="S350">
        <v>1785.6938110749199</v>
      </c>
      <c r="T350">
        <v>217915.53832787901</v>
      </c>
      <c r="U350">
        <v>81488.600000000006</v>
      </c>
      <c r="V350">
        <v>6156.51</v>
      </c>
      <c r="W350">
        <v>91878.49</v>
      </c>
      <c r="X350">
        <v>20778.18</v>
      </c>
      <c r="Y350">
        <v>1</v>
      </c>
    </row>
    <row r="351" spans="1:25">
      <c r="A351">
        <v>915635857</v>
      </c>
      <c r="B351">
        <v>5032023</v>
      </c>
      <c r="C351">
        <v>503</v>
      </c>
      <c r="D351">
        <v>2023</v>
      </c>
      <c r="E351" t="s">
        <v>87</v>
      </c>
      <c r="F351">
        <v>56489</v>
      </c>
      <c r="G351">
        <v>61067</v>
      </c>
      <c r="H351">
        <v>36818</v>
      </c>
      <c r="I351">
        <v>1645.2259816834201</v>
      </c>
      <c r="J351">
        <v>3546.2991440720002</v>
      </c>
      <c r="K351">
        <v>0</v>
      </c>
      <c r="L351">
        <v>0</v>
      </c>
      <c r="M351">
        <v>1981</v>
      </c>
      <c r="N351">
        <v>83948.525125755405</v>
      </c>
      <c r="O351">
        <v>26033.759999999998</v>
      </c>
      <c r="P351">
        <v>651</v>
      </c>
      <c r="Q351">
        <v>1105781.33</v>
      </c>
      <c r="R351">
        <v>35176</v>
      </c>
      <c r="S351">
        <v>7202</v>
      </c>
      <c r="T351">
        <v>221597.26664975501</v>
      </c>
      <c r="U351">
        <v>81345.37</v>
      </c>
      <c r="V351">
        <v>7468.88</v>
      </c>
      <c r="W351">
        <v>91932.12</v>
      </c>
      <c r="X351">
        <v>20574.84</v>
      </c>
      <c r="Y351">
        <v>1</v>
      </c>
    </row>
    <row r="352" spans="1:25">
      <c r="A352">
        <v>980038408</v>
      </c>
      <c r="B352">
        <v>5112019</v>
      </c>
      <c r="C352">
        <v>511</v>
      </c>
      <c r="D352">
        <v>2019</v>
      </c>
      <c r="E352" t="s">
        <v>88</v>
      </c>
      <c r="F352">
        <v>50271.170212766003</v>
      </c>
      <c r="G352">
        <v>85925.310283687897</v>
      </c>
      <c r="H352">
        <v>53407.517730496496</v>
      </c>
      <c r="I352">
        <v>6631.6172028260098</v>
      </c>
      <c r="J352">
        <v>-236.09784712574699</v>
      </c>
      <c r="K352">
        <v>0</v>
      </c>
      <c r="L352">
        <v>0</v>
      </c>
      <c r="M352">
        <v>2796.7730496453901</v>
      </c>
      <c r="N352">
        <v>86387.709072012294</v>
      </c>
      <c r="O352">
        <v>64839.98</v>
      </c>
      <c r="P352">
        <v>1886</v>
      </c>
      <c r="Q352">
        <v>862099.64</v>
      </c>
      <c r="R352">
        <v>42738</v>
      </c>
      <c r="S352">
        <v>1486.65703971119</v>
      </c>
      <c r="T352">
        <v>209990.51834372399</v>
      </c>
      <c r="U352">
        <v>84257.67</v>
      </c>
      <c r="V352">
        <v>3388.06</v>
      </c>
      <c r="W352">
        <v>128693.52</v>
      </c>
      <c r="X352">
        <v>58386.84</v>
      </c>
      <c r="Y352">
        <v>1</v>
      </c>
    </row>
    <row r="353" spans="1:25">
      <c r="A353">
        <v>980038408</v>
      </c>
      <c r="B353">
        <v>5112020</v>
      </c>
      <c r="C353">
        <v>511</v>
      </c>
      <c r="D353">
        <v>2020</v>
      </c>
      <c r="E353" t="s">
        <v>88</v>
      </c>
      <c r="F353">
        <v>43491.228522336802</v>
      </c>
      <c r="G353">
        <v>87581.185567010296</v>
      </c>
      <c r="H353">
        <v>55141.297250859097</v>
      </c>
      <c r="I353">
        <v>6631.6172028260098</v>
      </c>
      <c r="J353">
        <v>-236.09784712574699</v>
      </c>
      <c r="K353">
        <v>0</v>
      </c>
      <c r="L353">
        <v>0</v>
      </c>
      <c r="M353">
        <v>4490.4639175257698</v>
      </c>
      <c r="N353">
        <v>77836.172276662401</v>
      </c>
      <c r="O353">
        <v>82536.19</v>
      </c>
      <c r="P353">
        <v>2152</v>
      </c>
      <c r="Q353">
        <v>1194508.82</v>
      </c>
      <c r="R353">
        <v>60137</v>
      </c>
      <c r="S353">
        <v>2682.0962566844901</v>
      </c>
      <c r="T353">
        <v>249568.23136934699</v>
      </c>
      <c r="U353">
        <v>88954.14</v>
      </c>
      <c r="V353">
        <v>3388.06</v>
      </c>
      <c r="W353">
        <v>134557.6</v>
      </c>
      <c r="X353">
        <v>57972.52</v>
      </c>
      <c r="Y353">
        <v>1</v>
      </c>
    </row>
    <row r="354" spans="1:25">
      <c r="A354">
        <v>980038408</v>
      </c>
      <c r="B354">
        <v>5112021</v>
      </c>
      <c r="C354">
        <v>511</v>
      </c>
      <c r="D354">
        <v>2021</v>
      </c>
      <c r="E354" t="s">
        <v>88</v>
      </c>
      <c r="F354">
        <v>61436.066390041502</v>
      </c>
      <c r="G354">
        <v>96529.302904564305</v>
      </c>
      <c r="H354">
        <v>63664.506224066397</v>
      </c>
      <c r="I354">
        <v>6631.6172028260098</v>
      </c>
      <c r="J354">
        <v>-236.09784712574699</v>
      </c>
      <c r="K354">
        <v>0</v>
      </c>
      <c r="L354">
        <v>0</v>
      </c>
      <c r="M354">
        <v>2535.2780082987601</v>
      </c>
      <c r="N354">
        <v>98161.104417940893</v>
      </c>
      <c r="O354">
        <v>80605.070000000007</v>
      </c>
      <c r="P354">
        <v>2404</v>
      </c>
      <c r="Q354">
        <v>1366492.63</v>
      </c>
      <c r="R354">
        <v>76063</v>
      </c>
      <c r="S354">
        <v>8570.7906976744198</v>
      </c>
      <c r="T354">
        <v>306176.26283561502</v>
      </c>
      <c r="U354">
        <v>84575.06</v>
      </c>
      <c r="V354">
        <v>3388.06</v>
      </c>
      <c r="W354">
        <v>132882.76</v>
      </c>
      <c r="X354">
        <v>59423.01</v>
      </c>
      <c r="Y354">
        <v>1</v>
      </c>
    </row>
    <row r="355" spans="1:25">
      <c r="A355">
        <v>980038408</v>
      </c>
      <c r="B355">
        <v>5112022</v>
      </c>
      <c r="C355">
        <v>511</v>
      </c>
      <c r="D355">
        <v>2022</v>
      </c>
      <c r="E355" t="s">
        <v>88</v>
      </c>
      <c r="F355">
        <v>58827.977795400497</v>
      </c>
      <c r="G355">
        <v>103332.878667724</v>
      </c>
      <c r="H355">
        <v>69283.402061855697</v>
      </c>
      <c r="I355">
        <v>6631.6172028260098</v>
      </c>
      <c r="J355">
        <v>-236.09784712574699</v>
      </c>
      <c r="K355">
        <v>0</v>
      </c>
      <c r="L355">
        <v>0</v>
      </c>
      <c r="M355">
        <v>7539.1276764472595</v>
      </c>
      <c r="N355">
        <v>91733.846080521806</v>
      </c>
      <c r="O355">
        <v>78657.789999999994</v>
      </c>
      <c r="P355">
        <v>1928</v>
      </c>
      <c r="Q355">
        <v>1506206.94</v>
      </c>
      <c r="R355">
        <v>74723</v>
      </c>
      <c r="S355">
        <v>8873.5895765472305</v>
      </c>
      <c r="T355">
        <v>309753.12708506902</v>
      </c>
      <c r="U355">
        <v>74258.210000000006</v>
      </c>
      <c r="V355">
        <v>3388.06</v>
      </c>
      <c r="W355">
        <v>133442</v>
      </c>
      <c r="X355">
        <v>60018.77</v>
      </c>
      <c r="Y355">
        <v>1</v>
      </c>
    </row>
    <row r="356" spans="1:25">
      <c r="A356">
        <v>980038408</v>
      </c>
      <c r="B356">
        <v>5112023</v>
      </c>
      <c r="C356">
        <v>511</v>
      </c>
      <c r="D356">
        <v>2023</v>
      </c>
      <c r="E356" t="s">
        <v>88</v>
      </c>
      <c r="F356">
        <v>53883</v>
      </c>
      <c r="G356">
        <v>105181</v>
      </c>
      <c r="H356">
        <v>73023</v>
      </c>
      <c r="I356">
        <v>6631.6172028260098</v>
      </c>
      <c r="J356">
        <v>-236.09784712574699</v>
      </c>
      <c r="K356">
        <v>0</v>
      </c>
      <c r="L356">
        <v>1094</v>
      </c>
      <c r="M356">
        <v>13540</v>
      </c>
      <c r="N356">
        <v>77802.519355700293</v>
      </c>
      <c r="O356">
        <v>79549.62</v>
      </c>
      <c r="P356">
        <v>2260</v>
      </c>
      <c r="Q356">
        <v>2302272.7799999998</v>
      </c>
      <c r="R356">
        <v>93118</v>
      </c>
      <c r="S356">
        <v>1008</v>
      </c>
      <c r="T356">
        <v>373308.8719957</v>
      </c>
      <c r="U356">
        <v>83769.62</v>
      </c>
      <c r="V356">
        <v>3388.06</v>
      </c>
      <c r="W356">
        <v>141799.76999999999</v>
      </c>
      <c r="X356">
        <v>60652.97</v>
      </c>
      <c r="Y356">
        <v>1</v>
      </c>
    </row>
    <row r="357" spans="1:25">
      <c r="A357">
        <v>882783022</v>
      </c>
      <c r="B357">
        <v>5422019</v>
      </c>
      <c r="C357">
        <v>542</v>
      </c>
      <c r="D357">
        <v>2019</v>
      </c>
      <c r="E357" t="s">
        <v>149</v>
      </c>
      <c r="F357">
        <v>29.476950354609901</v>
      </c>
      <c r="G357">
        <v>331.32092198581603</v>
      </c>
      <c r="H357">
        <v>0</v>
      </c>
      <c r="I357">
        <v>21.608092257134601</v>
      </c>
      <c r="J357">
        <v>0</v>
      </c>
      <c r="K357">
        <v>0</v>
      </c>
      <c r="L357">
        <v>0</v>
      </c>
      <c r="M357">
        <v>0</v>
      </c>
      <c r="N357">
        <v>382.40596459756</v>
      </c>
      <c r="O357">
        <v>0</v>
      </c>
      <c r="P357">
        <v>0</v>
      </c>
      <c r="Q357">
        <v>421.17</v>
      </c>
      <c r="R357">
        <v>24</v>
      </c>
      <c r="S357">
        <v>0</v>
      </c>
      <c r="T357">
        <v>441.61577659756</v>
      </c>
      <c r="U357">
        <v>0</v>
      </c>
      <c r="V357">
        <v>0</v>
      </c>
      <c r="W357">
        <v>230.32</v>
      </c>
      <c r="X357">
        <v>0</v>
      </c>
      <c r="Y357">
        <v>0</v>
      </c>
    </row>
    <row r="358" spans="1:25">
      <c r="A358">
        <v>882783022</v>
      </c>
      <c r="B358">
        <v>5422020</v>
      </c>
      <c r="C358">
        <v>542</v>
      </c>
      <c r="D358">
        <v>2020</v>
      </c>
      <c r="E358" t="s">
        <v>149</v>
      </c>
      <c r="F358">
        <v>377.061855670103</v>
      </c>
      <c r="G358">
        <v>342.78350515463899</v>
      </c>
      <c r="H358">
        <v>0</v>
      </c>
      <c r="I358">
        <v>21.608092257134601</v>
      </c>
      <c r="J358">
        <v>0</v>
      </c>
      <c r="K358">
        <v>0</v>
      </c>
      <c r="L358">
        <v>0</v>
      </c>
      <c r="M358">
        <v>0</v>
      </c>
      <c r="N358">
        <v>741.453453081877</v>
      </c>
      <c r="O358">
        <v>0</v>
      </c>
      <c r="P358">
        <v>0</v>
      </c>
      <c r="Q358">
        <v>410.06</v>
      </c>
      <c r="R358">
        <v>11</v>
      </c>
      <c r="S358">
        <v>705.75401069518705</v>
      </c>
      <c r="T358">
        <v>1492.4884797770601</v>
      </c>
      <c r="U358">
        <v>0</v>
      </c>
      <c r="V358">
        <v>0</v>
      </c>
      <c r="W358">
        <v>1233.9000000000001</v>
      </c>
      <c r="X358">
        <v>0</v>
      </c>
      <c r="Y358">
        <v>0</v>
      </c>
    </row>
    <row r="359" spans="1:25">
      <c r="A359">
        <v>882783022</v>
      </c>
      <c r="B359">
        <v>5422021</v>
      </c>
      <c r="C359">
        <v>542</v>
      </c>
      <c r="D359">
        <v>2021</v>
      </c>
      <c r="E359" t="s">
        <v>149</v>
      </c>
      <c r="F359">
        <v>703.07883817427398</v>
      </c>
      <c r="G359">
        <v>342.15767634854802</v>
      </c>
      <c r="H359">
        <v>0</v>
      </c>
      <c r="I359">
        <v>21.608092257134601</v>
      </c>
      <c r="J359">
        <v>0</v>
      </c>
      <c r="K359">
        <v>0</v>
      </c>
      <c r="L359">
        <v>0</v>
      </c>
      <c r="M359">
        <v>0</v>
      </c>
      <c r="N359">
        <v>1066.84460677996</v>
      </c>
      <c r="O359">
        <v>0</v>
      </c>
      <c r="P359">
        <v>0</v>
      </c>
      <c r="Q359">
        <v>397.94</v>
      </c>
      <c r="R359">
        <v>12</v>
      </c>
      <c r="S359">
        <v>0</v>
      </c>
      <c r="T359">
        <v>1112.1123907799599</v>
      </c>
      <c r="U359">
        <v>0</v>
      </c>
      <c r="V359">
        <v>0</v>
      </c>
      <c r="W359">
        <v>1233.9000000000001</v>
      </c>
      <c r="X359">
        <v>0</v>
      </c>
      <c r="Y359">
        <v>0</v>
      </c>
    </row>
    <row r="360" spans="1:25">
      <c r="A360">
        <v>882783022</v>
      </c>
      <c r="B360">
        <v>5422022</v>
      </c>
      <c r="C360">
        <v>542</v>
      </c>
      <c r="D360">
        <v>2022</v>
      </c>
      <c r="E360" t="s">
        <v>149</v>
      </c>
      <c r="F360">
        <v>397.62886597938098</v>
      </c>
      <c r="G360">
        <v>0</v>
      </c>
      <c r="H360">
        <v>0</v>
      </c>
      <c r="I360">
        <v>21.608092257134601</v>
      </c>
      <c r="J360">
        <v>0</v>
      </c>
      <c r="K360">
        <v>0</v>
      </c>
      <c r="L360">
        <v>0</v>
      </c>
      <c r="M360">
        <v>0</v>
      </c>
      <c r="N360">
        <v>419.23695823651599</v>
      </c>
      <c r="O360">
        <v>0</v>
      </c>
      <c r="P360">
        <v>0</v>
      </c>
      <c r="Q360">
        <v>384.81</v>
      </c>
      <c r="R360">
        <v>13</v>
      </c>
      <c r="S360">
        <v>0</v>
      </c>
      <c r="T360">
        <v>464.407074236516</v>
      </c>
      <c r="U360">
        <v>0</v>
      </c>
      <c r="V360">
        <v>0</v>
      </c>
      <c r="W360">
        <v>1233.9000000000001</v>
      </c>
      <c r="X360">
        <v>0</v>
      </c>
      <c r="Y360">
        <v>0</v>
      </c>
    </row>
    <row r="361" spans="1:25">
      <c r="A361">
        <v>882783022</v>
      </c>
      <c r="B361">
        <v>5422023</v>
      </c>
      <c r="C361">
        <v>542</v>
      </c>
      <c r="D361">
        <v>2023</v>
      </c>
      <c r="E361" t="s">
        <v>149</v>
      </c>
      <c r="F361">
        <v>196</v>
      </c>
      <c r="G361">
        <v>240</v>
      </c>
      <c r="H361">
        <v>0</v>
      </c>
      <c r="I361">
        <v>21.608092257134601</v>
      </c>
      <c r="J361">
        <v>0</v>
      </c>
      <c r="K361">
        <v>0</v>
      </c>
      <c r="L361">
        <v>0</v>
      </c>
      <c r="M361">
        <v>0</v>
      </c>
      <c r="N361">
        <v>457.60809225713501</v>
      </c>
      <c r="O361">
        <v>0</v>
      </c>
      <c r="P361">
        <v>0</v>
      </c>
      <c r="Q361">
        <v>371.68</v>
      </c>
      <c r="R361">
        <v>13</v>
      </c>
      <c r="S361">
        <v>0</v>
      </c>
      <c r="T361">
        <v>501.68054025713502</v>
      </c>
      <c r="U361">
        <v>0</v>
      </c>
      <c r="V361">
        <v>0</v>
      </c>
      <c r="W361">
        <v>1233.9000000000001</v>
      </c>
      <c r="X361">
        <v>0</v>
      </c>
      <c r="Y361">
        <v>0</v>
      </c>
    </row>
    <row r="362" spans="1:25">
      <c r="A362">
        <v>976944801</v>
      </c>
      <c r="B362">
        <v>5662019</v>
      </c>
      <c r="C362">
        <v>566</v>
      </c>
      <c r="D362">
        <v>2019</v>
      </c>
      <c r="E362" t="s">
        <v>191</v>
      </c>
      <c r="F362">
        <v>79910.833333333299</v>
      </c>
      <c r="G362">
        <v>61927.535460992898</v>
      </c>
      <c r="H362">
        <v>27621.081560283699</v>
      </c>
      <c r="I362">
        <v>3601.0947885557398</v>
      </c>
      <c r="J362">
        <v>3022.83621823256</v>
      </c>
      <c r="K362">
        <v>0</v>
      </c>
      <c r="L362">
        <v>0</v>
      </c>
      <c r="M362">
        <v>1849.97340425532</v>
      </c>
      <c r="N362">
        <v>118991.24483657601</v>
      </c>
      <c r="O362">
        <v>53432.03</v>
      </c>
      <c r="P362">
        <v>2073</v>
      </c>
      <c r="Q362">
        <v>1438232.93</v>
      </c>
      <c r="R362">
        <v>57028</v>
      </c>
      <c r="S362">
        <v>2262.1516245487401</v>
      </c>
      <c r="T362">
        <v>305057.587117124</v>
      </c>
      <c r="U362">
        <v>120830.61</v>
      </c>
      <c r="V362">
        <v>43310.43</v>
      </c>
      <c r="W362">
        <v>154529.19</v>
      </c>
      <c r="X362">
        <v>39203.699999999997</v>
      </c>
      <c r="Y362">
        <v>1</v>
      </c>
    </row>
    <row r="363" spans="1:25">
      <c r="A363">
        <v>976944801</v>
      </c>
      <c r="B363">
        <v>5662020</v>
      </c>
      <c r="C363">
        <v>566</v>
      </c>
      <c r="D363">
        <v>2020</v>
      </c>
      <c r="E363" t="s">
        <v>191</v>
      </c>
      <c r="F363">
        <v>70963.041237113401</v>
      </c>
      <c r="G363">
        <v>68375.025773195899</v>
      </c>
      <c r="H363">
        <v>30363.762886597899</v>
      </c>
      <c r="I363">
        <v>3601.0947885557398</v>
      </c>
      <c r="J363">
        <v>3022.83621823256</v>
      </c>
      <c r="K363">
        <v>0</v>
      </c>
      <c r="L363">
        <v>9187.7405498281805</v>
      </c>
      <c r="M363">
        <v>2018.9948453608199</v>
      </c>
      <c r="N363">
        <v>104391.49973531099</v>
      </c>
      <c r="O363">
        <v>95893.440000000002</v>
      </c>
      <c r="P363">
        <v>1804</v>
      </c>
      <c r="Q363">
        <v>1526155.45</v>
      </c>
      <c r="R363">
        <v>65210</v>
      </c>
      <c r="S363">
        <v>3903.01604278075</v>
      </c>
      <c r="T363">
        <v>310911.80298209097</v>
      </c>
      <c r="U363">
        <v>120746.7</v>
      </c>
      <c r="V363">
        <v>43310.43</v>
      </c>
      <c r="W363">
        <v>196612.65</v>
      </c>
      <c r="X363">
        <v>40289.300000000003</v>
      </c>
      <c r="Y363">
        <v>1</v>
      </c>
    </row>
    <row r="364" spans="1:25">
      <c r="A364">
        <v>976944801</v>
      </c>
      <c r="B364">
        <v>5662021</v>
      </c>
      <c r="C364">
        <v>566</v>
      </c>
      <c r="D364">
        <v>2021</v>
      </c>
      <c r="E364" t="s">
        <v>191</v>
      </c>
      <c r="F364">
        <v>83655.344398340298</v>
      </c>
      <c r="G364">
        <v>62923.900414937802</v>
      </c>
      <c r="H364">
        <v>29275.452282157701</v>
      </c>
      <c r="I364">
        <v>3601.0947885557398</v>
      </c>
      <c r="J364">
        <v>3022.83621823256</v>
      </c>
      <c r="K364">
        <v>0</v>
      </c>
      <c r="L364">
        <v>11486.5643153527</v>
      </c>
      <c r="M364">
        <v>2588.2572614107899</v>
      </c>
      <c r="N364">
        <v>109852.90196114501</v>
      </c>
      <c r="O364">
        <v>281629.40999999997</v>
      </c>
      <c r="P364">
        <v>2588</v>
      </c>
      <c r="Q364">
        <v>1609276.43</v>
      </c>
      <c r="R364">
        <v>68217</v>
      </c>
      <c r="S364">
        <v>6932.0930232558103</v>
      </c>
      <c r="T364">
        <v>345669.723208401</v>
      </c>
      <c r="U364">
        <v>125809.51</v>
      </c>
      <c r="V364">
        <v>43310.43</v>
      </c>
      <c r="W364">
        <v>200245.92</v>
      </c>
      <c r="X364">
        <v>43245.06</v>
      </c>
      <c r="Y364">
        <v>1</v>
      </c>
    </row>
    <row r="365" spans="1:25">
      <c r="A365">
        <v>976944801</v>
      </c>
      <c r="B365">
        <v>5662022</v>
      </c>
      <c r="C365">
        <v>566</v>
      </c>
      <c r="D365">
        <v>2022</v>
      </c>
      <c r="E365" t="s">
        <v>191</v>
      </c>
      <c r="F365">
        <v>67800.467882632802</v>
      </c>
      <c r="G365">
        <v>58951.379857256099</v>
      </c>
      <c r="H365">
        <v>33052.767644726402</v>
      </c>
      <c r="I365">
        <v>3601.0947885557398</v>
      </c>
      <c r="J365">
        <v>3022.83621823256</v>
      </c>
      <c r="K365">
        <v>0</v>
      </c>
      <c r="L365">
        <v>972.450436161776</v>
      </c>
      <c r="M365">
        <v>3836.0111022997598</v>
      </c>
      <c r="N365">
        <v>95514.549563489301</v>
      </c>
      <c r="O365">
        <v>326628.95</v>
      </c>
      <c r="P365">
        <v>7059</v>
      </c>
      <c r="Q365">
        <v>1676446.48</v>
      </c>
      <c r="R365">
        <v>74566</v>
      </c>
      <c r="S365">
        <v>2192.01302931596</v>
      </c>
      <c r="T365">
        <v>346788.668540805</v>
      </c>
      <c r="U365">
        <v>125836.79</v>
      </c>
      <c r="V365">
        <v>43310.43</v>
      </c>
      <c r="W365">
        <v>200978.02</v>
      </c>
      <c r="X365">
        <v>43245.06</v>
      </c>
      <c r="Y365">
        <v>1</v>
      </c>
    </row>
    <row r="366" spans="1:25">
      <c r="A366">
        <v>976944801</v>
      </c>
      <c r="B366">
        <v>5662023</v>
      </c>
      <c r="C366">
        <v>566</v>
      </c>
      <c r="D366">
        <v>2023</v>
      </c>
      <c r="E366" t="s">
        <v>191</v>
      </c>
      <c r="F366">
        <v>70541</v>
      </c>
      <c r="G366">
        <v>78944</v>
      </c>
      <c r="H366">
        <v>47919</v>
      </c>
      <c r="I366">
        <v>3601.0947885557398</v>
      </c>
      <c r="J366">
        <v>3022.83621823256</v>
      </c>
      <c r="K366">
        <v>0</v>
      </c>
      <c r="L366">
        <v>10908</v>
      </c>
      <c r="M366">
        <v>5302</v>
      </c>
      <c r="N366">
        <v>91979.931006788305</v>
      </c>
      <c r="O366">
        <v>328198.49</v>
      </c>
      <c r="P366">
        <v>8067</v>
      </c>
      <c r="Q366">
        <v>1821600.65</v>
      </c>
      <c r="R366">
        <v>75233</v>
      </c>
      <c r="S366">
        <v>3661</v>
      </c>
      <c r="T366">
        <v>358664.139110788</v>
      </c>
      <c r="U366">
        <v>125823.75</v>
      </c>
      <c r="V366">
        <v>43831.29</v>
      </c>
      <c r="W366">
        <v>204747.14</v>
      </c>
      <c r="X366">
        <v>43291.56</v>
      </c>
      <c r="Y366">
        <v>1</v>
      </c>
    </row>
    <row r="367" spans="1:25">
      <c r="A367">
        <v>917856222</v>
      </c>
      <c r="B367">
        <v>5912019</v>
      </c>
      <c r="C367">
        <v>591</v>
      </c>
      <c r="D367">
        <v>2019</v>
      </c>
      <c r="E367" t="s">
        <v>89</v>
      </c>
      <c r="F367">
        <v>2443.0496453900701</v>
      </c>
      <c r="G367">
        <v>716.87943262411397</v>
      </c>
      <c r="H367">
        <v>0</v>
      </c>
      <c r="I367">
        <v>87.460272727627</v>
      </c>
      <c r="J367">
        <v>0</v>
      </c>
      <c r="K367">
        <v>0</v>
      </c>
      <c r="L367">
        <v>0</v>
      </c>
      <c r="M367">
        <v>0</v>
      </c>
      <c r="N367">
        <v>3247.3893507418102</v>
      </c>
      <c r="O367">
        <v>527.22</v>
      </c>
      <c r="P367">
        <v>23</v>
      </c>
      <c r="Q367">
        <v>43900.66</v>
      </c>
      <c r="R367">
        <v>2259</v>
      </c>
      <c r="S367">
        <v>38.599277978339401</v>
      </c>
      <c r="T367">
        <v>9282.1593967201497</v>
      </c>
      <c r="U367">
        <v>5424.99</v>
      </c>
      <c r="V367">
        <v>0</v>
      </c>
      <c r="W367">
        <v>4537.55</v>
      </c>
      <c r="X367">
        <v>175.32</v>
      </c>
      <c r="Y367">
        <v>0</v>
      </c>
    </row>
    <row r="368" spans="1:25">
      <c r="A368">
        <v>917856222</v>
      </c>
      <c r="B368">
        <v>5912020</v>
      </c>
      <c r="C368">
        <v>591</v>
      </c>
      <c r="D368">
        <v>2020</v>
      </c>
      <c r="E368" t="s">
        <v>89</v>
      </c>
      <c r="F368">
        <v>1777.9037800687299</v>
      </c>
      <c r="G368">
        <v>709.561855670103</v>
      </c>
      <c r="H368">
        <v>0</v>
      </c>
      <c r="I368">
        <v>87.460272727627</v>
      </c>
      <c r="J368">
        <v>0</v>
      </c>
      <c r="K368">
        <v>0</v>
      </c>
      <c r="L368">
        <v>0</v>
      </c>
      <c r="M368">
        <v>0</v>
      </c>
      <c r="N368">
        <v>2574.92590846646</v>
      </c>
      <c r="O368">
        <v>503.99</v>
      </c>
      <c r="P368">
        <v>23</v>
      </c>
      <c r="Q368">
        <v>42054.38</v>
      </c>
      <c r="R368">
        <v>2268</v>
      </c>
      <c r="S368">
        <v>0</v>
      </c>
      <c r="T368">
        <v>8423.8056404664603</v>
      </c>
      <c r="U368">
        <v>5424.99</v>
      </c>
      <c r="V368">
        <v>0</v>
      </c>
      <c r="W368">
        <v>4570.45</v>
      </c>
      <c r="X368">
        <v>175.32</v>
      </c>
      <c r="Y368">
        <v>0</v>
      </c>
    </row>
    <row r="369" spans="1:25">
      <c r="A369">
        <v>917856222</v>
      </c>
      <c r="B369">
        <v>5912021</v>
      </c>
      <c r="C369">
        <v>591</v>
      </c>
      <c r="D369">
        <v>2021</v>
      </c>
      <c r="E369" t="s">
        <v>89</v>
      </c>
      <c r="F369">
        <v>2062.8796680497899</v>
      </c>
      <c r="G369">
        <v>519.85892116182595</v>
      </c>
      <c r="H369">
        <v>0</v>
      </c>
      <c r="I369">
        <v>87.460272727627</v>
      </c>
      <c r="J369">
        <v>0</v>
      </c>
      <c r="K369">
        <v>0</v>
      </c>
      <c r="L369">
        <v>0</v>
      </c>
      <c r="M369">
        <v>0</v>
      </c>
      <c r="N369">
        <v>2670.19886193925</v>
      </c>
      <c r="O369">
        <v>480.76</v>
      </c>
      <c r="P369">
        <v>23</v>
      </c>
      <c r="Q369">
        <v>39945.5</v>
      </c>
      <c r="R369">
        <v>2259</v>
      </c>
      <c r="S369">
        <v>832.74418604651203</v>
      </c>
      <c r="T369">
        <v>9164.5783839857595</v>
      </c>
      <c r="U369">
        <v>5424.99</v>
      </c>
      <c r="V369">
        <v>0</v>
      </c>
      <c r="W369">
        <v>4570.45</v>
      </c>
      <c r="X369">
        <v>175.33</v>
      </c>
      <c r="Y369">
        <v>0</v>
      </c>
    </row>
    <row r="370" spans="1:25">
      <c r="A370">
        <v>917856222</v>
      </c>
      <c r="B370">
        <v>5912022</v>
      </c>
      <c r="C370">
        <v>591</v>
      </c>
      <c r="D370">
        <v>2022</v>
      </c>
      <c r="E370" t="s">
        <v>89</v>
      </c>
      <c r="F370">
        <v>2065.1387787470298</v>
      </c>
      <c r="G370">
        <v>658.14432989690704</v>
      </c>
      <c r="H370">
        <v>0</v>
      </c>
      <c r="I370">
        <v>87.460272727627</v>
      </c>
      <c r="J370">
        <v>0</v>
      </c>
      <c r="K370">
        <v>0</v>
      </c>
      <c r="L370">
        <v>0</v>
      </c>
      <c r="M370">
        <v>0</v>
      </c>
      <c r="N370">
        <v>2810.7433813715602</v>
      </c>
      <c r="O370">
        <v>457.53</v>
      </c>
      <c r="P370">
        <v>23</v>
      </c>
      <c r="Q370">
        <v>38222.44</v>
      </c>
      <c r="R370">
        <v>2228</v>
      </c>
      <c r="S370">
        <v>239.57003257329001</v>
      </c>
      <c r="T370">
        <v>8534.9589059448499</v>
      </c>
      <c r="U370">
        <v>5424.99</v>
      </c>
      <c r="V370">
        <v>0</v>
      </c>
      <c r="W370">
        <v>4570.45</v>
      </c>
      <c r="X370">
        <v>175.33</v>
      </c>
      <c r="Y370">
        <v>0</v>
      </c>
    </row>
    <row r="371" spans="1:25">
      <c r="A371">
        <v>917856222</v>
      </c>
      <c r="B371">
        <v>5912023</v>
      </c>
      <c r="C371">
        <v>591</v>
      </c>
      <c r="D371">
        <v>2023</v>
      </c>
      <c r="E371" t="s">
        <v>89</v>
      </c>
      <c r="F371">
        <v>2013</v>
      </c>
      <c r="G371">
        <v>665</v>
      </c>
      <c r="H371">
        <v>0</v>
      </c>
      <c r="I371">
        <v>87.460272727627</v>
      </c>
      <c r="J371">
        <v>0</v>
      </c>
      <c r="K371">
        <v>0</v>
      </c>
      <c r="L371">
        <v>0</v>
      </c>
      <c r="M371">
        <v>0</v>
      </c>
      <c r="N371">
        <v>2765.4602727276301</v>
      </c>
      <c r="O371">
        <v>440.36</v>
      </c>
      <c r="P371">
        <v>17</v>
      </c>
      <c r="Q371">
        <v>38156.79</v>
      </c>
      <c r="R371">
        <v>1117</v>
      </c>
      <c r="S371">
        <v>88</v>
      </c>
      <c r="T371">
        <v>7214.1820127276296</v>
      </c>
      <c r="U371">
        <v>5424.99</v>
      </c>
      <c r="V371">
        <v>0</v>
      </c>
      <c r="W371">
        <v>4570.45</v>
      </c>
      <c r="X371">
        <v>175.33</v>
      </c>
      <c r="Y371">
        <v>0</v>
      </c>
    </row>
    <row r="372" spans="1:25">
      <c r="A372">
        <v>924330678</v>
      </c>
      <c r="B372">
        <v>5992019</v>
      </c>
      <c r="C372">
        <v>599</v>
      </c>
      <c r="D372">
        <v>2019</v>
      </c>
      <c r="E372" t="s">
        <v>259</v>
      </c>
      <c r="F372">
        <v>64.8492907801418</v>
      </c>
      <c r="G372">
        <v>0</v>
      </c>
      <c r="H372">
        <v>0</v>
      </c>
      <c r="I372">
        <v>3.1993127147766298</v>
      </c>
      <c r="J372">
        <v>0</v>
      </c>
      <c r="K372">
        <v>0</v>
      </c>
      <c r="L372">
        <v>0</v>
      </c>
      <c r="M372">
        <v>0</v>
      </c>
      <c r="N372">
        <v>68.048603494918495</v>
      </c>
      <c r="O372">
        <v>0</v>
      </c>
      <c r="P372">
        <v>0</v>
      </c>
      <c r="Q372">
        <v>1545.3</v>
      </c>
      <c r="R372">
        <v>78</v>
      </c>
      <c r="S372">
        <v>0</v>
      </c>
      <c r="T372">
        <v>275.23568349491802</v>
      </c>
      <c r="U372">
        <v>0</v>
      </c>
      <c r="V372">
        <v>0</v>
      </c>
      <c r="W372">
        <v>427.75</v>
      </c>
      <c r="X372">
        <v>0</v>
      </c>
      <c r="Y372">
        <v>0</v>
      </c>
    </row>
    <row r="373" spans="1:25">
      <c r="A373">
        <v>924330678</v>
      </c>
      <c r="B373">
        <v>5992020</v>
      </c>
      <c r="C373">
        <v>599</v>
      </c>
      <c r="D373">
        <v>2020</v>
      </c>
      <c r="E373" t="s">
        <v>259</v>
      </c>
      <c r="F373">
        <v>78.840206185566998</v>
      </c>
      <c r="G373">
        <v>166.82130584192399</v>
      </c>
      <c r="H373">
        <v>47.989690721649502</v>
      </c>
      <c r="I373">
        <v>3.1993127147766298</v>
      </c>
      <c r="J373">
        <v>0</v>
      </c>
      <c r="K373">
        <v>0</v>
      </c>
      <c r="L373">
        <v>0</v>
      </c>
      <c r="M373">
        <v>0</v>
      </c>
      <c r="N373">
        <v>200.871134020619</v>
      </c>
      <c r="O373">
        <v>0</v>
      </c>
      <c r="P373">
        <v>0</v>
      </c>
      <c r="Q373">
        <v>1541.26</v>
      </c>
      <c r="R373">
        <v>52</v>
      </c>
      <c r="S373">
        <v>0</v>
      </c>
      <c r="T373">
        <v>381.72047002061902</v>
      </c>
      <c r="U373">
        <v>0</v>
      </c>
      <c r="V373">
        <v>0</v>
      </c>
      <c r="W373">
        <v>427.75</v>
      </c>
      <c r="X373">
        <v>0</v>
      </c>
      <c r="Y373">
        <v>0</v>
      </c>
    </row>
    <row r="374" spans="1:25">
      <c r="A374">
        <v>924330678</v>
      </c>
      <c r="B374">
        <v>5992021</v>
      </c>
      <c r="C374">
        <v>599</v>
      </c>
      <c r="D374">
        <v>2021</v>
      </c>
      <c r="E374" t="s">
        <v>259</v>
      </c>
      <c r="F374">
        <v>67.3278008298755</v>
      </c>
      <c r="G374">
        <v>76.157676348547696</v>
      </c>
      <c r="H374">
        <v>71.742738589211598</v>
      </c>
      <c r="I374">
        <v>3.1993127147766298</v>
      </c>
      <c r="J374">
        <v>0</v>
      </c>
      <c r="K374">
        <v>0</v>
      </c>
      <c r="L374">
        <v>0</v>
      </c>
      <c r="M374">
        <v>0</v>
      </c>
      <c r="N374">
        <v>74.942051303988293</v>
      </c>
      <c r="O374">
        <v>0</v>
      </c>
      <c r="P374">
        <v>0</v>
      </c>
      <c r="Q374">
        <v>1693.77</v>
      </c>
      <c r="R374">
        <v>56</v>
      </c>
      <c r="S374">
        <v>0</v>
      </c>
      <c r="T374">
        <v>272.54122330398798</v>
      </c>
      <c r="U374">
        <v>0</v>
      </c>
      <c r="V374">
        <v>0</v>
      </c>
      <c r="W374">
        <v>427.75</v>
      </c>
      <c r="X374">
        <v>0</v>
      </c>
      <c r="Y374">
        <v>0</v>
      </c>
    </row>
    <row r="375" spans="1:25">
      <c r="A375">
        <v>924330678</v>
      </c>
      <c r="B375">
        <v>5992022</v>
      </c>
      <c r="C375">
        <v>599</v>
      </c>
      <c r="D375">
        <v>2022</v>
      </c>
      <c r="E375" t="s">
        <v>259</v>
      </c>
      <c r="F375">
        <v>76.994448850118999</v>
      </c>
      <c r="G375">
        <v>0</v>
      </c>
      <c r="H375">
        <v>0</v>
      </c>
      <c r="I375">
        <v>3.1993127147766298</v>
      </c>
      <c r="J375">
        <v>0</v>
      </c>
      <c r="K375">
        <v>0</v>
      </c>
      <c r="L375">
        <v>0</v>
      </c>
      <c r="M375">
        <v>0</v>
      </c>
      <c r="N375">
        <v>80.193761564895595</v>
      </c>
      <c r="O375">
        <v>0</v>
      </c>
      <c r="P375">
        <v>0</v>
      </c>
      <c r="Q375">
        <v>1695.79</v>
      </c>
      <c r="R375">
        <v>58</v>
      </c>
      <c r="S375">
        <v>0</v>
      </c>
      <c r="T375">
        <v>279.961805564896</v>
      </c>
      <c r="U375">
        <v>0</v>
      </c>
      <c r="V375">
        <v>0</v>
      </c>
      <c r="W375">
        <v>427.75</v>
      </c>
      <c r="X375">
        <v>0</v>
      </c>
      <c r="Y375">
        <v>0</v>
      </c>
    </row>
    <row r="376" spans="1:25">
      <c r="A376">
        <v>924330678</v>
      </c>
      <c r="B376">
        <v>5992023</v>
      </c>
      <c r="C376">
        <v>599</v>
      </c>
      <c r="D376">
        <v>2023</v>
      </c>
      <c r="E376" t="s">
        <v>259</v>
      </c>
      <c r="F376">
        <v>126</v>
      </c>
      <c r="G376">
        <v>0</v>
      </c>
      <c r="H376">
        <v>0</v>
      </c>
      <c r="I376">
        <v>3.1993127147766298</v>
      </c>
      <c r="J376">
        <v>0</v>
      </c>
      <c r="K376">
        <v>0</v>
      </c>
      <c r="L376">
        <v>0</v>
      </c>
      <c r="M376">
        <v>0</v>
      </c>
      <c r="N376">
        <v>129.19931271477699</v>
      </c>
      <c r="O376">
        <v>0</v>
      </c>
      <c r="P376">
        <v>0</v>
      </c>
      <c r="Q376">
        <v>1677.61</v>
      </c>
      <c r="R376">
        <v>60</v>
      </c>
      <c r="S376">
        <v>0</v>
      </c>
      <c r="T376">
        <v>329.44750871477697</v>
      </c>
      <c r="U376">
        <v>0</v>
      </c>
      <c r="V376">
        <v>0</v>
      </c>
      <c r="W376">
        <v>427.75</v>
      </c>
      <c r="X376">
        <v>0</v>
      </c>
      <c r="Y376">
        <v>0</v>
      </c>
    </row>
    <row r="377" spans="1:25">
      <c r="A377">
        <v>979422679</v>
      </c>
      <c r="B377">
        <v>6112019</v>
      </c>
      <c r="C377">
        <v>611</v>
      </c>
      <c r="D377">
        <v>2019</v>
      </c>
      <c r="E377" t="s">
        <v>90</v>
      </c>
      <c r="F377">
        <v>88731.515957446798</v>
      </c>
      <c r="G377">
        <v>102287.375886525</v>
      </c>
      <c r="H377">
        <v>52698.8918439716</v>
      </c>
      <c r="I377">
        <v>2784.7851431717399</v>
      </c>
      <c r="J377">
        <v>0</v>
      </c>
      <c r="K377">
        <v>0</v>
      </c>
      <c r="L377">
        <v>4324.8581560283701</v>
      </c>
      <c r="M377">
        <v>906.71099290780103</v>
      </c>
      <c r="N377">
        <v>135873.215994236</v>
      </c>
      <c r="O377">
        <v>17098.29</v>
      </c>
      <c r="P377">
        <v>871</v>
      </c>
      <c r="Q377">
        <v>1474693.93</v>
      </c>
      <c r="R377">
        <v>57634</v>
      </c>
      <c r="S377">
        <v>3477.4440433212999</v>
      </c>
      <c r="T377">
        <v>322569.48962955701</v>
      </c>
      <c r="U377">
        <v>226262.53</v>
      </c>
      <c r="V377">
        <v>2149.85</v>
      </c>
      <c r="W377">
        <v>221524.32</v>
      </c>
      <c r="X377">
        <v>7427.03</v>
      </c>
      <c r="Y377">
        <v>1</v>
      </c>
    </row>
    <row r="378" spans="1:25">
      <c r="A378">
        <v>979422679</v>
      </c>
      <c r="B378">
        <v>6112020</v>
      </c>
      <c r="C378">
        <v>611</v>
      </c>
      <c r="D378">
        <v>2020</v>
      </c>
      <c r="E378" t="s">
        <v>90</v>
      </c>
      <c r="F378">
        <v>89220.833333333299</v>
      </c>
      <c r="G378">
        <v>91875.120274914094</v>
      </c>
      <c r="H378">
        <v>48405.601374570397</v>
      </c>
      <c r="I378">
        <v>2784.7851431717399</v>
      </c>
      <c r="J378">
        <v>0</v>
      </c>
      <c r="K378">
        <v>0</v>
      </c>
      <c r="L378">
        <v>1415.69587628866</v>
      </c>
      <c r="M378">
        <v>2362.92096219931</v>
      </c>
      <c r="N378">
        <v>131696.52053836099</v>
      </c>
      <c r="O378">
        <v>16581.169999999998</v>
      </c>
      <c r="P378">
        <v>512</v>
      </c>
      <c r="Q378">
        <v>1650761.17</v>
      </c>
      <c r="R378">
        <v>57767</v>
      </c>
      <c r="S378">
        <v>10045.7326203209</v>
      </c>
      <c r="T378">
        <v>339411.07278268202</v>
      </c>
      <c r="U378">
        <v>217625.44</v>
      </c>
      <c r="V378">
        <v>4518.26</v>
      </c>
      <c r="W378">
        <v>226631.66</v>
      </c>
      <c r="X378">
        <v>6530.68</v>
      </c>
      <c r="Y378">
        <v>1</v>
      </c>
    </row>
    <row r="379" spans="1:25">
      <c r="A379">
        <v>979422679</v>
      </c>
      <c r="B379">
        <v>6112021</v>
      </c>
      <c r="C379">
        <v>611</v>
      </c>
      <c r="D379">
        <v>2021</v>
      </c>
      <c r="E379" t="s">
        <v>90</v>
      </c>
      <c r="F379">
        <v>95418.9460580913</v>
      </c>
      <c r="G379">
        <v>92202.663900414904</v>
      </c>
      <c r="H379">
        <v>49705.5767634855</v>
      </c>
      <c r="I379">
        <v>2784.7851431717399</v>
      </c>
      <c r="J379">
        <v>0</v>
      </c>
      <c r="K379">
        <v>0</v>
      </c>
      <c r="L379">
        <v>692.04149377593399</v>
      </c>
      <c r="M379">
        <v>984.53112033194998</v>
      </c>
      <c r="N379">
        <v>139024.24572408499</v>
      </c>
      <c r="O379">
        <v>18668.84</v>
      </c>
      <c r="P379">
        <v>542</v>
      </c>
      <c r="Q379">
        <v>1707598.92</v>
      </c>
      <c r="R379">
        <v>67540</v>
      </c>
      <c r="S379">
        <v>5368.1860465116297</v>
      </c>
      <c r="T379">
        <v>356790.41650659603</v>
      </c>
      <c r="U379">
        <v>217006.57</v>
      </c>
      <c r="V379">
        <v>2200.63</v>
      </c>
      <c r="W379">
        <v>224458.8</v>
      </c>
      <c r="X379">
        <v>4635.22</v>
      </c>
      <c r="Y379">
        <v>1</v>
      </c>
    </row>
    <row r="380" spans="1:25">
      <c r="A380">
        <v>979422679</v>
      </c>
      <c r="B380">
        <v>6112022</v>
      </c>
      <c r="C380">
        <v>611</v>
      </c>
      <c r="D380">
        <v>2022</v>
      </c>
      <c r="E380" t="s">
        <v>90</v>
      </c>
      <c r="F380">
        <v>108266.85170499601</v>
      </c>
      <c r="G380">
        <v>102283.433782712</v>
      </c>
      <c r="H380">
        <v>53491.102299762097</v>
      </c>
      <c r="I380">
        <v>2784.7851431717399</v>
      </c>
      <c r="J380">
        <v>0</v>
      </c>
      <c r="K380">
        <v>0</v>
      </c>
      <c r="L380">
        <v>1913.2593180015899</v>
      </c>
      <c r="M380">
        <v>2670.54718477399</v>
      </c>
      <c r="N380">
        <v>155260.16182834201</v>
      </c>
      <c r="O380">
        <v>18091.12</v>
      </c>
      <c r="P380">
        <v>572</v>
      </c>
      <c r="Q380">
        <v>1846608.25</v>
      </c>
      <c r="R380">
        <v>79634</v>
      </c>
      <c r="S380">
        <v>4330.2019543973902</v>
      </c>
      <c r="T380">
        <v>395685.23111474002</v>
      </c>
      <c r="U380">
        <v>216725.33</v>
      </c>
      <c r="V380">
        <v>2200.63</v>
      </c>
      <c r="W380">
        <v>224758.04</v>
      </c>
      <c r="X380">
        <v>5214.8100000000004</v>
      </c>
      <c r="Y380">
        <v>1</v>
      </c>
    </row>
    <row r="381" spans="1:25">
      <c r="A381">
        <v>979422679</v>
      </c>
      <c r="B381">
        <v>6112023</v>
      </c>
      <c r="C381">
        <v>611</v>
      </c>
      <c r="D381">
        <v>2023</v>
      </c>
      <c r="E381" t="s">
        <v>90</v>
      </c>
      <c r="F381">
        <v>116820</v>
      </c>
      <c r="G381">
        <v>117071</v>
      </c>
      <c r="H381">
        <v>64758</v>
      </c>
      <c r="I381">
        <v>2784.7851431717399</v>
      </c>
      <c r="J381">
        <v>0</v>
      </c>
      <c r="K381">
        <v>0</v>
      </c>
      <c r="L381">
        <v>1138</v>
      </c>
      <c r="M381">
        <v>2287</v>
      </c>
      <c r="N381">
        <v>168492.78514317199</v>
      </c>
      <c r="O381">
        <v>17698.23</v>
      </c>
      <c r="P381">
        <v>389</v>
      </c>
      <c r="Q381">
        <v>2072106.91</v>
      </c>
      <c r="R381">
        <v>66416</v>
      </c>
      <c r="S381">
        <v>8928</v>
      </c>
      <c r="T381">
        <v>418933.494847172</v>
      </c>
      <c r="U381">
        <v>216318.11</v>
      </c>
      <c r="V381">
        <v>2200.63</v>
      </c>
      <c r="W381">
        <v>230858.18</v>
      </c>
      <c r="X381">
        <v>5214.8100000000004</v>
      </c>
      <c r="Y381">
        <v>1</v>
      </c>
    </row>
    <row r="382" spans="1:25">
      <c r="A382">
        <v>980824586</v>
      </c>
      <c r="B382">
        <v>6132019</v>
      </c>
      <c r="C382">
        <v>613</v>
      </c>
      <c r="D382">
        <v>2019</v>
      </c>
      <c r="E382" t="s">
        <v>150</v>
      </c>
      <c r="F382">
        <v>0</v>
      </c>
      <c r="G382">
        <v>0</v>
      </c>
      <c r="H382">
        <v>0</v>
      </c>
      <c r="I382">
        <v>0</v>
      </c>
      <c r="J382">
        <v>0</v>
      </c>
      <c r="K382">
        <v>0</v>
      </c>
      <c r="L382">
        <v>0</v>
      </c>
      <c r="M382">
        <v>0</v>
      </c>
      <c r="N382">
        <v>0</v>
      </c>
      <c r="O382">
        <v>0</v>
      </c>
      <c r="P382">
        <v>0</v>
      </c>
      <c r="Q382">
        <v>0</v>
      </c>
      <c r="R382">
        <v>0</v>
      </c>
      <c r="S382">
        <v>0</v>
      </c>
      <c r="T382">
        <v>0</v>
      </c>
      <c r="U382">
        <v>0</v>
      </c>
      <c r="V382">
        <v>0</v>
      </c>
      <c r="W382">
        <v>0</v>
      </c>
      <c r="X382">
        <v>0</v>
      </c>
      <c r="Y382">
        <v>0</v>
      </c>
    </row>
    <row r="383" spans="1:25">
      <c r="A383">
        <v>980824586</v>
      </c>
      <c r="B383">
        <v>6132020</v>
      </c>
      <c r="C383">
        <v>613</v>
      </c>
      <c r="D383">
        <v>2020</v>
      </c>
      <c r="E383" t="s">
        <v>150</v>
      </c>
      <c r="F383">
        <v>0</v>
      </c>
      <c r="G383">
        <v>0</v>
      </c>
      <c r="H383">
        <v>0</v>
      </c>
      <c r="I383">
        <v>0</v>
      </c>
      <c r="J383">
        <v>0</v>
      </c>
      <c r="K383">
        <v>0</v>
      </c>
      <c r="L383">
        <v>0</v>
      </c>
      <c r="M383">
        <v>0</v>
      </c>
      <c r="N383">
        <v>0</v>
      </c>
      <c r="O383">
        <v>0</v>
      </c>
      <c r="P383">
        <v>0</v>
      </c>
      <c r="Q383">
        <v>0</v>
      </c>
      <c r="R383">
        <v>0</v>
      </c>
      <c r="S383">
        <v>0</v>
      </c>
      <c r="T383">
        <v>0</v>
      </c>
      <c r="U383">
        <v>0</v>
      </c>
      <c r="V383">
        <v>0</v>
      </c>
      <c r="W383">
        <v>0</v>
      </c>
      <c r="X383">
        <v>0</v>
      </c>
      <c r="Y383">
        <v>0</v>
      </c>
    </row>
    <row r="384" spans="1:25">
      <c r="A384">
        <v>980824586</v>
      </c>
      <c r="B384">
        <v>6132021</v>
      </c>
      <c r="C384">
        <v>613</v>
      </c>
      <c r="D384">
        <v>2021</v>
      </c>
      <c r="E384" t="s">
        <v>150</v>
      </c>
      <c r="F384">
        <v>0</v>
      </c>
      <c r="G384">
        <v>0</v>
      </c>
      <c r="H384">
        <v>0</v>
      </c>
      <c r="I384">
        <v>0</v>
      </c>
      <c r="J384">
        <v>0</v>
      </c>
      <c r="K384">
        <v>0</v>
      </c>
      <c r="L384">
        <v>0</v>
      </c>
      <c r="M384">
        <v>0</v>
      </c>
      <c r="N384">
        <v>0</v>
      </c>
      <c r="O384">
        <v>0</v>
      </c>
      <c r="P384">
        <v>0</v>
      </c>
      <c r="Q384">
        <v>0</v>
      </c>
      <c r="R384">
        <v>0</v>
      </c>
      <c r="S384">
        <v>0</v>
      </c>
      <c r="T384">
        <v>0</v>
      </c>
      <c r="U384">
        <v>0</v>
      </c>
      <c r="V384">
        <v>0</v>
      </c>
      <c r="W384">
        <v>0</v>
      </c>
      <c r="X384">
        <v>0</v>
      </c>
      <c r="Y384">
        <v>0</v>
      </c>
    </row>
    <row r="385" spans="1:25">
      <c r="A385">
        <v>980824586</v>
      </c>
      <c r="B385">
        <v>6132022</v>
      </c>
      <c r="C385">
        <v>613</v>
      </c>
      <c r="D385">
        <v>2022</v>
      </c>
      <c r="E385" t="s">
        <v>150</v>
      </c>
      <c r="F385">
        <v>0</v>
      </c>
      <c r="G385">
        <v>0</v>
      </c>
      <c r="H385">
        <v>0</v>
      </c>
      <c r="I385">
        <v>0</v>
      </c>
      <c r="J385">
        <v>0</v>
      </c>
      <c r="K385">
        <v>0</v>
      </c>
      <c r="L385">
        <v>0</v>
      </c>
      <c r="M385">
        <v>0</v>
      </c>
      <c r="N385">
        <v>0</v>
      </c>
      <c r="O385">
        <v>0</v>
      </c>
      <c r="P385">
        <v>0</v>
      </c>
      <c r="Q385">
        <v>0</v>
      </c>
      <c r="R385">
        <v>0</v>
      </c>
      <c r="S385">
        <v>0</v>
      </c>
      <c r="T385">
        <v>0</v>
      </c>
      <c r="U385">
        <v>0</v>
      </c>
      <c r="V385">
        <v>0</v>
      </c>
      <c r="W385">
        <v>0</v>
      </c>
      <c r="X385">
        <v>0</v>
      </c>
      <c r="Y385">
        <v>0</v>
      </c>
    </row>
    <row r="386" spans="1:25">
      <c r="A386">
        <v>980824586</v>
      </c>
      <c r="B386">
        <v>6132023</v>
      </c>
      <c r="C386">
        <v>613</v>
      </c>
      <c r="D386">
        <v>2023</v>
      </c>
      <c r="E386" t="s">
        <v>150</v>
      </c>
      <c r="F386">
        <v>0</v>
      </c>
      <c r="G386">
        <v>0</v>
      </c>
      <c r="H386">
        <v>0</v>
      </c>
      <c r="I386">
        <v>0</v>
      </c>
      <c r="J386">
        <v>0</v>
      </c>
      <c r="K386">
        <v>0</v>
      </c>
      <c r="L386">
        <v>0</v>
      </c>
      <c r="M386">
        <v>0</v>
      </c>
      <c r="N386">
        <v>0</v>
      </c>
      <c r="O386">
        <v>0</v>
      </c>
      <c r="P386">
        <v>0</v>
      </c>
      <c r="Q386">
        <v>0</v>
      </c>
      <c r="R386">
        <v>0</v>
      </c>
      <c r="S386">
        <v>0</v>
      </c>
      <c r="T386">
        <v>0</v>
      </c>
      <c r="U386">
        <v>0</v>
      </c>
      <c r="V386">
        <v>0</v>
      </c>
      <c r="W386">
        <v>0</v>
      </c>
      <c r="X386">
        <v>0</v>
      </c>
      <c r="Y386">
        <v>0</v>
      </c>
    </row>
    <row r="387" spans="1:25">
      <c r="A387">
        <v>982974011</v>
      </c>
      <c r="B387">
        <v>6242019</v>
      </c>
      <c r="C387">
        <v>624</v>
      </c>
      <c r="D387">
        <v>2019</v>
      </c>
      <c r="E387" t="s">
        <v>192</v>
      </c>
      <c r="F387">
        <v>110015.053191489</v>
      </c>
      <c r="G387">
        <v>71285.8776595745</v>
      </c>
      <c r="H387">
        <v>24725.265957446802</v>
      </c>
      <c r="I387">
        <v>6395.5624045120503</v>
      </c>
      <c r="J387">
        <v>-231.34884061487799</v>
      </c>
      <c r="K387">
        <v>0</v>
      </c>
      <c r="L387">
        <v>1609.4414893617</v>
      </c>
      <c r="M387">
        <v>3686.9769503546099</v>
      </c>
      <c r="N387">
        <v>157443.460017798</v>
      </c>
      <c r="O387">
        <v>87133.71</v>
      </c>
      <c r="P387">
        <v>2136</v>
      </c>
      <c r="Q387">
        <v>2671782.29</v>
      </c>
      <c r="R387">
        <v>111508</v>
      </c>
      <c r="S387">
        <v>9825.2707581227405</v>
      </c>
      <c r="T387">
        <v>511558.10837592097</v>
      </c>
      <c r="U387">
        <v>293593.92</v>
      </c>
      <c r="V387">
        <v>0</v>
      </c>
      <c r="W387">
        <v>294461.71000000002</v>
      </c>
      <c r="X387">
        <v>32457.81</v>
      </c>
      <c r="Y387">
        <v>1</v>
      </c>
    </row>
    <row r="388" spans="1:25">
      <c r="A388">
        <v>982974011</v>
      </c>
      <c r="B388">
        <v>6242020</v>
      </c>
      <c r="C388">
        <v>624</v>
      </c>
      <c r="D388">
        <v>2020</v>
      </c>
      <c r="E388" t="s">
        <v>192</v>
      </c>
      <c r="F388">
        <v>112918.59965635699</v>
      </c>
      <c r="G388">
        <v>75717.448453608202</v>
      </c>
      <c r="H388">
        <v>24509.0206185567</v>
      </c>
      <c r="I388">
        <v>6395.5624045120503</v>
      </c>
      <c r="J388">
        <v>-231.34884061487799</v>
      </c>
      <c r="K388">
        <v>0</v>
      </c>
      <c r="L388">
        <v>615.86769759450203</v>
      </c>
      <c r="M388">
        <v>5783.9003436426101</v>
      </c>
      <c r="N388">
        <v>163891.47301406899</v>
      </c>
      <c r="O388">
        <v>97027.67</v>
      </c>
      <c r="P388">
        <v>2115</v>
      </c>
      <c r="Q388">
        <v>2719620.94</v>
      </c>
      <c r="R388">
        <v>105467</v>
      </c>
      <c r="S388">
        <v>9312.2566844919802</v>
      </c>
      <c r="T388">
        <v>516257.553494561</v>
      </c>
      <c r="U388">
        <v>292181.07</v>
      </c>
      <c r="V388">
        <v>0</v>
      </c>
      <c r="W388">
        <v>294647.34999999998</v>
      </c>
      <c r="X388">
        <v>32609.5</v>
      </c>
      <c r="Y388">
        <v>1</v>
      </c>
    </row>
    <row r="389" spans="1:25">
      <c r="A389">
        <v>982974011</v>
      </c>
      <c r="B389">
        <v>6242021</v>
      </c>
      <c r="C389">
        <v>624</v>
      </c>
      <c r="D389">
        <v>2021</v>
      </c>
      <c r="E389" t="s">
        <v>192</v>
      </c>
      <c r="F389">
        <v>102847.078838174</v>
      </c>
      <c r="G389">
        <v>79782.340248962704</v>
      </c>
      <c r="H389">
        <v>25899.1286307054</v>
      </c>
      <c r="I389">
        <v>6395.5624045120503</v>
      </c>
      <c r="J389">
        <v>-231.34884061487799</v>
      </c>
      <c r="K389">
        <v>0</v>
      </c>
      <c r="L389">
        <v>438.18257261410798</v>
      </c>
      <c r="M389">
        <v>3294.6473029045601</v>
      </c>
      <c r="N389">
        <v>159161.67414481001</v>
      </c>
      <c r="O389">
        <v>106369.16</v>
      </c>
      <c r="P389">
        <v>2314</v>
      </c>
      <c r="Q389">
        <v>2962253.24</v>
      </c>
      <c r="R389">
        <v>108188</v>
      </c>
      <c r="S389">
        <v>13509.2093023256</v>
      </c>
      <c r="T389">
        <v>539709.71608713595</v>
      </c>
      <c r="U389">
        <v>294627.68</v>
      </c>
      <c r="V389">
        <v>0</v>
      </c>
      <c r="W389">
        <v>300118.21999999997</v>
      </c>
      <c r="X389">
        <v>34057.15</v>
      </c>
      <c r="Y389">
        <v>1</v>
      </c>
    </row>
    <row r="390" spans="1:25">
      <c r="A390">
        <v>982974011</v>
      </c>
      <c r="B390">
        <v>6242022</v>
      </c>
      <c r="C390">
        <v>624</v>
      </c>
      <c r="D390">
        <v>2022</v>
      </c>
      <c r="E390" t="s">
        <v>192</v>
      </c>
      <c r="F390">
        <v>108607.525773196</v>
      </c>
      <c r="G390">
        <v>89039.333862014304</v>
      </c>
      <c r="H390">
        <v>27449.048374306101</v>
      </c>
      <c r="I390">
        <v>6395.5624045120503</v>
      </c>
      <c r="J390">
        <v>-231.34884061487799</v>
      </c>
      <c r="K390">
        <v>0</v>
      </c>
      <c r="L390">
        <v>0</v>
      </c>
      <c r="M390">
        <v>4753.6161776367999</v>
      </c>
      <c r="N390">
        <v>171608.408647164</v>
      </c>
      <c r="O390">
        <v>144052.26</v>
      </c>
      <c r="P390">
        <v>2777</v>
      </c>
      <c r="Q390">
        <v>3296544.05</v>
      </c>
      <c r="R390">
        <v>112787</v>
      </c>
      <c r="S390">
        <v>18271.700325732902</v>
      </c>
      <c r="T390">
        <v>593077.96048889705</v>
      </c>
      <c r="U390">
        <v>291063.86</v>
      </c>
      <c r="V390">
        <v>0</v>
      </c>
      <c r="W390">
        <v>302384.5</v>
      </c>
      <c r="X390">
        <v>40742.67</v>
      </c>
      <c r="Y390">
        <v>1</v>
      </c>
    </row>
    <row r="391" spans="1:25">
      <c r="A391">
        <v>982974011</v>
      </c>
      <c r="B391">
        <v>6242023</v>
      </c>
      <c r="C391">
        <v>624</v>
      </c>
      <c r="D391">
        <v>2023</v>
      </c>
      <c r="E391" t="s">
        <v>192</v>
      </c>
      <c r="F391">
        <v>118211</v>
      </c>
      <c r="G391">
        <v>99971</v>
      </c>
      <c r="H391">
        <v>30506</v>
      </c>
      <c r="I391">
        <v>6395.5624045120503</v>
      </c>
      <c r="J391">
        <v>-231.34884061487799</v>
      </c>
      <c r="K391">
        <v>0</v>
      </c>
      <c r="L391">
        <v>2247</v>
      </c>
      <c r="M391">
        <v>2694</v>
      </c>
      <c r="N391">
        <v>188899.21356389701</v>
      </c>
      <c r="O391">
        <v>155590.5</v>
      </c>
      <c r="P391">
        <v>3266</v>
      </c>
      <c r="Q391">
        <v>3401033.6</v>
      </c>
      <c r="R391">
        <v>118618</v>
      </c>
      <c r="S391">
        <v>5555</v>
      </c>
      <c r="T391">
        <v>613671.98832389701</v>
      </c>
      <c r="U391">
        <v>292517.94</v>
      </c>
      <c r="V391">
        <v>0</v>
      </c>
      <c r="W391">
        <v>303839.27</v>
      </c>
      <c r="X391">
        <v>40557.769999999997</v>
      </c>
      <c r="Y391">
        <v>1</v>
      </c>
    </row>
    <row r="392" spans="1:25">
      <c r="A392">
        <v>918999361</v>
      </c>
      <c r="B392">
        <v>6252019</v>
      </c>
      <c r="C392">
        <v>625</v>
      </c>
      <c r="D392">
        <v>2019</v>
      </c>
      <c r="E392" t="s">
        <v>234</v>
      </c>
      <c r="F392">
        <v>769.93794326241095</v>
      </c>
      <c r="G392">
        <v>1184.97340425532</v>
      </c>
      <c r="H392">
        <v>894.92021276595699</v>
      </c>
      <c r="I392">
        <v>244.34112094431799</v>
      </c>
      <c r="J392">
        <v>0</v>
      </c>
      <c r="K392">
        <v>0</v>
      </c>
      <c r="L392">
        <v>0</v>
      </c>
      <c r="M392">
        <v>0</v>
      </c>
      <c r="N392">
        <v>1304.33225569609</v>
      </c>
      <c r="O392">
        <v>2268.46</v>
      </c>
      <c r="P392">
        <v>86</v>
      </c>
      <c r="Q392">
        <v>97283.199999999997</v>
      </c>
      <c r="R392">
        <v>2369</v>
      </c>
      <c r="S392">
        <v>114.628158844765</v>
      </c>
      <c r="T392">
        <v>12196.4791905409</v>
      </c>
      <c r="U392">
        <v>6621.13</v>
      </c>
      <c r="V392">
        <v>0</v>
      </c>
      <c r="W392">
        <v>9219.66</v>
      </c>
      <c r="X392">
        <v>165.87</v>
      </c>
      <c r="Y392">
        <v>0</v>
      </c>
    </row>
    <row r="393" spans="1:25">
      <c r="A393">
        <v>918999361</v>
      </c>
      <c r="B393">
        <v>6252020</v>
      </c>
      <c r="C393">
        <v>625</v>
      </c>
      <c r="D393">
        <v>2020</v>
      </c>
      <c r="E393" t="s">
        <v>234</v>
      </c>
      <c r="F393">
        <v>554.16666666666697</v>
      </c>
      <c r="G393">
        <v>1939.01202749141</v>
      </c>
      <c r="H393">
        <v>1625.93642611684</v>
      </c>
      <c r="I393">
        <v>244.34112094431799</v>
      </c>
      <c r="J393">
        <v>0</v>
      </c>
      <c r="K393">
        <v>0</v>
      </c>
      <c r="L393">
        <v>0</v>
      </c>
      <c r="M393">
        <v>0</v>
      </c>
      <c r="N393">
        <v>1111.5833889855601</v>
      </c>
      <c r="O393">
        <v>2202.81</v>
      </c>
      <c r="P393">
        <v>65</v>
      </c>
      <c r="Q393">
        <v>95490.45</v>
      </c>
      <c r="R393">
        <v>2551</v>
      </c>
      <c r="S393">
        <v>90.096256684492005</v>
      </c>
      <c r="T393">
        <v>11984.83618167</v>
      </c>
      <c r="U393">
        <v>6621.13</v>
      </c>
      <c r="V393">
        <v>0</v>
      </c>
      <c r="W393">
        <v>10054.89</v>
      </c>
      <c r="X393">
        <v>165.87</v>
      </c>
      <c r="Y393">
        <v>0</v>
      </c>
    </row>
    <row r="394" spans="1:25">
      <c r="A394">
        <v>918999361</v>
      </c>
      <c r="B394">
        <v>6252021</v>
      </c>
      <c r="C394">
        <v>625</v>
      </c>
      <c r="D394">
        <v>2021</v>
      </c>
      <c r="E394" t="s">
        <v>234</v>
      </c>
      <c r="F394">
        <v>1829.99170124481</v>
      </c>
      <c r="G394">
        <v>2409.4522821576802</v>
      </c>
      <c r="H394">
        <v>1452.5145228215799</v>
      </c>
      <c r="I394">
        <v>244.34112094431799</v>
      </c>
      <c r="J394">
        <v>0</v>
      </c>
      <c r="K394">
        <v>0</v>
      </c>
      <c r="L394">
        <v>0</v>
      </c>
      <c r="M394">
        <v>0</v>
      </c>
      <c r="N394">
        <v>3031.2705815252302</v>
      </c>
      <c r="O394">
        <v>2137.16</v>
      </c>
      <c r="P394">
        <v>65</v>
      </c>
      <c r="Q394">
        <v>137938.73000000001</v>
      </c>
      <c r="R394">
        <v>2872</v>
      </c>
      <c r="S394">
        <v>0</v>
      </c>
      <c r="T394">
        <v>17678.614985525201</v>
      </c>
      <c r="U394">
        <v>8142.24</v>
      </c>
      <c r="V394">
        <v>0</v>
      </c>
      <c r="W394">
        <v>10087.790000000001</v>
      </c>
      <c r="X394">
        <v>165.87</v>
      </c>
      <c r="Y394">
        <v>0</v>
      </c>
    </row>
    <row r="395" spans="1:25">
      <c r="A395">
        <v>918999361</v>
      </c>
      <c r="B395">
        <v>6252022</v>
      </c>
      <c r="C395">
        <v>625</v>
      </c>
      <c r="D395">
        <v>2022</v>
      </c>
      <c r="E395" t="s">
        <v>234</v>
      </c>
      <c r="F395">
        <v>1913.2593180015899</v>
      </c>
      <c r="G395">
        <v>1308.90563045202</v>
      </c>
      <c r="H395">
        <v>145.551149881047</v>
      </c>
      <c r="I395">
        <v>244.34112094431799</v>
      </c>
      <c r="J395">
        <v>0</v>
      </c>
      <c r="K395">
        <v>0</v>
      </c>
      <c r="L395">
        <v>0</v>
      </c>
      <c r="M395">
        <v>0</v>
      </c>
      <c r="N395">
        <v>3320.9549195168802</v>
      </c>
      <c r="O395">
        <v>2071.5100000000002</v>
      </c>
      <c r="P395">
        <v>65</v>
      </c>
      <c r="Q395">
        <v>135897.51999999999</v>
      </c>
      <c r="R395">
        <v>3452</v>
      </c>
      <c r="S395">
        <v>0</v>
      </c>
      <c r="T395">
        <v>18372.165827516899</v>
      </c>
      <c r="U395">
        <v>8142.24</v>
      </c>
      <c r="V395">
        <v>0</v>
      </c>
      <c r="W395">
        <v>10087.790000000001</v>
      </c>
      <c r="X395">
        <v>165.87</v>
      </c>
      <c r="Y395">
        <v>0</v>
      </c>
    </row>
    <row r="396" spans="1:25">
      <c r="A396">
        <v>918999361</v>
      </c>
      <c r="B396">
        <v>6252023</v>
      </c>
      <c r="C396">
        <v>625</v>
      </c>
      <c r="D396">
        <v>2023</v>
      </c>
      <c r="E396" t="s">
        <v>234</v>
      </c>
      <c r="F396">
        <v>1142</v>
      </c>
      <c r="G396">
        <v>1230</v>
      </c>
      <c r="H396">
        <v>508</v>
      </c>
      <c r="I396">
        <v>244.34112094431799</v>
      </c>
      <c r="J396">
        <v>0</v>
      </c>
      <c r="K396">
        <v>0</v>
      </c>
      <c r="L396">
        <v>0</v>
      </c>
      <c r="M396">
        <v>0</v>
      </c>
      <c r="N396">
        <v>2108.3411209443202</v>
      </c>
      <c r="O396">
        <v>2338.15</v>
      </c>
      <c r="P396">
        <v>65</v>
      </c>
      <c r="Q396">
        <v>136280.31</v>
      </c>
      <c r="R396">
        <v>3494</v>
      </c>
      <c r="S396">
        <v>0</v>
      </c>
      <c r="T396">
        <v>17255.8443769443</v>
      </c>
      <c r="U396">
        <v>8142.24</v>
      </c>
      <c r="V396">
        <v>0</v>
      </c>
      <c r="W396">
        <v>10087.790000000001</v>
      </c>
      <c r="X396">
        <v>165.87</v>
      </c>
      <c r="Y396">
        <v>0</v>
      </c>
    </row>
    <row r="397" spans="1:25">
      <c r="A397">
        <v>925549738</v>
      </c>
      <c r="B397">
        <v>6592019</v>
      </c>
      <c r="C397">
        <v>659</v>
      </c>
      <c r="D397">
        <v>2019</v>
      </c>
      <c r="E397" t="s">
        <v>151</v>
      </c>
      <c r="F397">
        <v>751.07269503546104</v>
      </c>
      <c r="G397">
        <v>76.640070921985796</v>
      </c>
      <c r="H397">
        <v>0</v>
      </c>
      <c r="I397">
        <v>12.145987470583799</v>
      </c>
      <c r="J397">
        <v>-18.252564295096001</v>
      </c>
      <c r="K397">
        <v>0</v>
      </c>
      <c r="L397">
        <v>0</v>
      </c>
      <c r="M397">
        <v>0</v>
      </c>
      <c r="N397">
        <v>821.60618913293501</v>
      </c>
      <c r="O397">
        <v>0</v>
      </c>
      <c r="P397">
        <v>0</v>
      </c>
      <c r="Q397">
        <v>5329.77</v>
      </c>
      <c r="R397">
        <v>191</v>
      </c>
      <c r="S397">
        <v>0</v>
      </c>
      <c r="T397">
        <v>1458.1749611329301</v>
      </c>
      <c r="U397">
        <v>0</v>
      </c>
      <c r="V397">
        <v>0</v>
      </c>
      <c r="W397">
        <v>2130.44</v>
      </c>
      <c r="X397">
        <v>0</v>
      </c>
      <c r="Y397">
        <v>0</v>
      </c>
    </row>
    <row r="398" spans="1:25">
      <c r="A398">
        <v>925549738</v>
      </c>
      <c r="B398">
        <v>6592020</v>
      </c>
      <c r="C398">
        <v>659</v>
      </c>
      <c r="D398">
        <v>2020</v>
      </c>
      <c r="E398" t="s">
        <v>151</v>
      </c>
      <c r="F398">
        <v>900.37800687285198</v>
      </c>
      <c r="G398">
        <v>76.554982817869401</v>
      </c>
      <c r="H398">
        <v>0</v>
      </c>
      <c r="I398">
        <v>12.145987470583799</v>
      </c>
      <c r="J398">
        <v>-18.252564295096001</v>
      </c>
      <c r="K398">
        <v>0</v>
      </c>
      <c r="L398">
        <v>0</v>
      </c>
      <c r="M398">
        <v>0</v>
      </c>
      <c r="N398">
        <v>970.82641286620901</v>
      </c>
      <c r="O398">
        <v>0</v>
      </c>
      <c r="P398">
        <v>0</v>
      </c>
      <c r="Q398">
        <v>5327.75</v>
      </c>
      <c r="R398">
        <v>178</v>
      </c>
      <c r="S398">
        <v>0</v>
      </c>
      <c r="T398">
        <v>1594.22631286621</v>
      </c>
      <c r="U398">
        <v>0</v>
      </c>
      <c r="V398">
        <v>0</v>
      </c>
      <c r="W398">
        <v>2920.15</v>
      </c>
      <c r="X398">
        <v>0</v>
      </c>
      <c r="Y398">
        <v>0</v>
      </c>
    </row>
    <row r="399" spans="1:25">
      <c r="A399">
        <v>925549738</v>
      </c>
      <c r="B399">
        <v>6592021</v>
      </c>
      <c r="C399">
        <v>659</v>
      </c>
      <c r="D399">
        <v>2021</v>
      </c>
      <c r="E399" t="s">
        <v>151</v>
      </c>
      <c r="F399">
        <v>1129.1203319502099</v>
      </c>
      <c r="G399">
        <v>210.81327800829899</v>
      </c>
      <c r="H399">
        <v>29.800829875518701</v>
      </c>
      <c r="I399">
        <v>12.145987470583799</v>
      </c>
      <c r="J399">
        <v>-18.252564295096001</v>
      </c>
      <c r="K399">
        <v>0</v>
      </c>
      <c r="L399">
        <v>0</v>
      </c>
      <c r="M399">
        <v>0</v>
      </c>
      <c r="N399">
        <v>1304.0262032584801</v>
      </c>
      <c r="O399">
        <v>0</v>
      </c>
      <c r="P399">
        <v>0</v>
      </c>
      <c r="Q399">
        <v>5394.41</v>
      </c>
      <c r="R399">
        <v>184</v>
      </c>
      <c r="S399">
        <v>0</v>
      </c>
      <c r="T399">
        <v>1938.99887925847</v>
      </c>
      <c r="U399">
        <v>0</v>
      </c>
      <c r="V399">
        <v>0</v>
      </c>
      <c r="W399">
        <v>2920.15</v>
      </c>
      <c r="X399">
        <v>0</v>
      </c>
      <c r="Y399">
        <v>0</v>
      </c>
    </row>
    <row r="400" spans="1:25">
      <c r="A400">
        <v>925549738</v>
      </c>
      <c r="B400">
        <v>6592022</v>
      </c>
      <c r="C400">
        <v>659</v>
      </c>
      <c r="D400">
        <v>2022</v>
      </c>
      <c r="E400" t="s">
        <v>151</v>
      </c>
      <c r="F400">
        <v>465.13084853291002</v>
      </c>
      <c r="G400">
        <v>235.202220459952</v>
      </c>
      <c r="H400">
        <v>18.984932593180002</v>
      </c>
      <c r="I400">
        <v>12.145987470583799</v>
      </c>
      <c r="J400">
        <v>-18.252564295096001</v>
      </c>
      <c r="K400">
        <v>0</v>
      </c>
      <c r="L400">
        <v>0</v>
      </c>
      <c r="M400">
        <v>0</v>
      </c>
      <c r="N400">
        <v>675.24155957517098</v>
      </c>
      <c r="O400">
        <v>0</v>
      </c>
      <c r="P400">
        <v>0</v>
      </c>
      <c r="Q400">
        <v>5249.98</v>
      </c>
      <c r="R400">
        <v>183</v>
      </c>
      <c r="S400">
        <v>0</v>
      </c>
      <c r="T400">
        <v>1297.13988757517</v>
      </c>
      <c r="U400">
        <v>0</v>
      </c>
      <c r="V400">
        <v>0</v>
      </c>
      <c r="W400">
        <v>2920.15</v>
      </c>
      <c r="X400">
        <v>0</v>
      </c>
      <c r="Y400">
        <v>0</v>
      </c>
    </row>
    <row r="401" spans="1:25">
      <c r="A401">
        <v>925549738</v>
      </c>
      <c r="B401">
        <v>6592023</v>
      </c>
      <c r="C401">
        <v>659</v>
      </c>
      <c r="D401">
        <v>2023</v>
      </c>
      <c r="E401" t="s">
        <v>151</v>
      </c>
      <c r="F401">
        <v>361</v>
      </c>
      <c r="G401">
        <v>131</v>
      </c>
      <c r="H401">
        <v>0</v>
      </c>
      <c r="I401">
        <v>12.145987470583799</v>
      </c>
      <c r="J401">
        <v>-18.252564295096001</v>
      </c>
      <c r="K401">
        <v>0</v>
      </c>
      <c r="L401">
        <v>0</v>
      </c>
      <c r="M401">
        <v>0</v>
      </c>
      <c r="N401">
        <v>485.89342317548801</v>
      </c>
      <c r="O401">
        <v>0</v>
      </c>
      <c r="P401">
        <v>0</v>
      </c>
      <c r="Q401">
        <v>0</v>
      </c>
      <c r="R401">
        <v>87</v>
      </c>
      <c r="S401">
        <v>0</v>
      </c>
      <c r="T401">
        <v>572.89342317548801</v>
      </c>
      <c r="U401">
        <v>0</v>
      </c>
      <c r="V401">
        <v>0</v>
      </c>
      <c r="W401">
        <v>0</v>
      </c>
      <c r="X401">
        <v>0</v>
      </c>
      <c r="Y401">
        <v>0</v>
      </c>
    </row>
    <row r="402" spans="1:25">
      <c r="A402">
        <v>980489698</v>
      </c>
      <c r="B402">
        <v>6752019</v>
      </c>
      <c r="C402">
        <v>675</v>
      </c>
      <c r="D402">
        <v>2019</v>
      </c>
      <c r="E402" t="s">
        <v>91</v>
      </c>
      <c r="F402">
        <v>313123.031914894</v>
      </c>
      <c r="G402">
        <v>178143.359929078</v>
      </c>
      <c r="H402">
        <v>61314.414893617002</v>
      </c>
      <c r="I402">
        <v>15173.1952344725</v>
      </c>
      <c r="J402">
        <v>-1459.8401507363801</v>
      </c>
      <c r="K402">
        <v>246.17129262490101</v>
      </c>
      <c r="L402">
        <v>1475.02659574468</v>
      </c>
      <c r="M402">
        <v>10229.6808510638</v>
      </c>
      <c r="N402">
        <v>432206.79587990697</v>
      </c>
      <c r="O402">
        <v>282599.01</v>
      </c>
      <c r="P402">
        <v>10591</v>
      </c>
      <c r="Q402">
        <v>5623357.8099999996</v>
      </c>
      <c r="R402">
        <v>236535</v>
      </c>
      <c r="S402">
        <v>49059.682310469303</v>
      </c>
      <c r="T402">
        <v>1222130.4683423799</v>
      </c>
      <c r="U402">
        <v>366361.41</v>
      </c>
      <c r="V402">
        <v>15293.79</v>
      </c>
      <c r="W402">
        <v>712015.73</v>
      </c>
      <c r="X402">
        <v>194549.7</v>
      </c>
      <c r="Y402">
        <v>1</v>
      </c>
    </row>
    <row r="403" spans="1:25">
      <c r="A403">
        <v>980489698</v>
      </c>
      <c r="B403">
        <v>6752020</v>
      </c>
      <c r="C403">
        <v>675</v>
      </c>
      <c r="D403">
        <v>2020</v>
      </c>
      <c r="E403" t="s">
        <v>91</v>
      </c>
      <c r="F403">
        <v>320542.56872852199</v>
      </c>
      <c r="G403">
        <v>166151.735395189</v>
      </c>
      <c r="H403">
        <v>118358.573883162</v>
      </c>
      <c r="I403">
        <v>15173.1952344725</v>
      </c>
      <c r="J403">
        <v>-1459.8401507363801</v>
      </c>
      <c r="K403">
        <v>246.17129262490101</v>
      </c>
      <c r="L403">
        <v>19170.738831615101</v>
      </c>
      <c r="M403">
        <v>10798.823024055</v>
      </c>
      <c r="N403">
        <v>352325.69476124097</v>
      </c>
      <c r="O403">
        <v>299631.65000000002</v>
      </c>
      <c r="P403">
        <v>10735</v>
      </c>
      <c r="Q403">
        <v>6437268.3300000001</v>
      </c>
      <c r="R403">
        <v>244565</v>
      </c>
      <c r="S403">
        <v>99274.524064171099</v>
      </c>
      <c r="T403">
        <v>1270105.05715341</v>
      </c>
      <c r="U403">
        <v>370611.24</v>
      </c>
      <c r="V403">
        <v>13479.58</v>
      </c>
      <c r="W403">
        <v>716233.8</v>
      </c>
      <c r="X403">
        <v>193695.11</v>
      </c>
      <c r="Y403">
        <v>1</v>
      </c>
    </row>
    <row r="404" spans="1:25">
      <c r="A404">
        <v>980489698</v>
      </c>
      <c r="B404">
        <v>6752021</v>
      </c>
      <c r="C404">
        <v>675</v>
      </c>
      <c r="D404">
        <v>2021</v>
      </c>
      <c r="E404" t="s">
        <v>91</v>
      </c>
      <c r="F404">
        <v>364183.80082987598</v>
      </c>
      <c r="G404">
        <v>176604.13278008299</v>
      </c>
      <c r="H404">
        <v>118039.98340249</v>
      </c>
      <c r="I404">
        <v>15173.1952344725</v>
      </c>
      <c r="J404">
        <v>-1459.8401507363801</v>
      </c>
      <c r="K404">
        <v>246.17129262490101</v>
      </c>
      <c r="L404">
        <v>1105.9419087136901</v>
      </c>
      <c r="M404">
        <v>11814.373443983401</v>
      </c>
      <c r="N404">
        <v>423787.16123113298</v>
      </c>
      <c r="O404">
        <v>288637.8</v>
      </c>
      <c r="P404">
        <v>11608</v>
      </c>
      <c r="Q404">
        <v>6700023.8700000001</v>
      </c>
      <c r="R404">
        <v>263067</v>
      </c>
      <c r="S404">
        <v>50930.232558139498</v>
      </c>
      <c r="T404">
        <v>1333644.50940127</v>
      </c>
      <c r="U404">
        <v>370611.24</v>
      </c>
      <c r="V404">
        <v>13479.58</v>
      </c>
      <c r="W404">
        <v>716282.55</v>
      </c>
      <c r="X404">
        <v>193695.11</v>
      </c>
      <c r="Y404">
        <v>1</v>
      </c>
    </row>
    <row r="405" spans="1:25">
      <c r="A405">
        <v>980489698</v>
      </c>
      <c r="B405">
        <v>6752022</v>
      </c>
      <c r="C405">
        <v>675</v>
      </c>
      <c r="D405">
        <v>2022</v>
      </c>
      <c r="E405" t="s">
        <v>91</v>
      </c>
      <c r="F405">
        <v>373269.08802537702</v>
      </c>
      <c r="G405">
        <v>165646.701030928</v>
      </c>
      <c r="H405">
        <v>103730.507533703</v>
      </c>
      <c r="I405">
        <v>15173.1952344725</v>
      </c>
      <c r="J405">
        <v>-1459.8401507363801</v>
      </c>
      <c r="K405">
        <v>246.17129262490101</v>
      </c>
      <c r="L405">
        <v>13891.697065820799</v>
      </c>
      <c r="M405">
        <v>12808.5011895321</v>
      </c>
      <c r="N405">
        <v>422444.60964360897</v>
      </c>
      <c r="O405">
        <v>281126.43</v>
      </c>
      <c r="P405">
        <v>10489</v>
      </c>
      <c r="Q405">
        <v>6982281.5</v>
      </c>
      <c r="R405">
        <v>245971</v>
      </c>
      <c r="S405">
        <v>18240.039087947898</v>
      </c>
      <c r="T405">
        <v>1304365.55167956</v>
      </c>
      <c r="U405">
        <v>373300.41</v>
      </c>
      <c r="V405">
        <v>13479.58</v>
      </c>
      <c r="W405">
        <v>728604.8</v>
      </c>
      <c r="X405">
        <v>196359.91</v>
      </c>
      <c r="Y405">
        <v>1</v>
      </c>
    </row>
    <row r="406" spans="1:25">
      <c r="A406">
        <v>980489698</v>
      </c>
      <c r="B406">
        <v>6752023</v>
      </c>
      <c r="C406">
        <v>675</v>
      </c>
      <c r="D406">
        <v>2023</v>
      </c>
      <c r="E406" t="s">
        <v>91</v>
      </c>
      <c r="F406">
        <v>375778</v>
      </c>
      <c r="G406">
        <v>177353</v>
      </c>
      <c r="H406">
        <v>88516</v>
      </c>
      <c r="I406">
        <v>15173.1952344725</v>
      </c>
      <c r="J406">
        <v>-1459.8401507363801</v>
      </c>
      <c r="K406">
        <v>246.17129262490101</v>
      </c>
      <c r="L406">
        <v>41914</v>
      </c>
      <c r="M406">
        <v>11551</v>
      </c>
      <c r="N406">
        <v>425109.52637636103</v>
      </c>
      <c r="O406">
        <v>286937.96999999997</v>
      </c>
      <c r="P406">
        <v>10269</v>
      </c>
      <c r="Q406">
        <v>7435899.7699999996</v>
      </c>
      <c r="R406">
        <v>278944</v>
      </c>
      <c r="S406">
        <v>22846</v>
      </c>
      <c r="T406">
        <v>1382797.76144036</v>
      </c>
      <c r="U406">
        <v>374521.55</v>
      </c>
      <c r="V406">
        <v>13479.58</v>
      </c>
      <c r="W406">
        <v>734125.87</v>
      </c>
      <c r="X406">
        <v>206473.84</v>
      </c>
      <c r="Y406">
        <v>1</v>
      </c>
    </row>
    <row r="407" spans="1:25">
      <c r="A407">
        <v>987059729</v>
      </c>
      <c r="B407">
        <v>6852019</v>
      </c>
      <c r="C407">
        <v>685</v>
      </c>
      <c r="D407">
        <v>2019</v>
      </c>
      <c r="E407" t="s">
        <v>152</v>
      </c>
      <c r="F407">
        <v>3197.6595744680899</v>
      </c>
      <c r="G407">
        <v>314.813829787234</v>
      </c>
      <c r="H407">
        <v>0</v>
      </c>
      <c r="I407">
        <v>62.253527416694901</v>
      </c>
      <c r="J407">
        <v>0</v>
      </c>
      <c r="K407">
        <v>0</v>
      </c>
      <c r="L407">
        <v>0</v>
      </c>
      <c r="M407">
        <v>0</v>
      </c>
      <c r="N407">
        <v>3574.7269316720099</v>
      </c>
      <c r="O407">
        <v>0</v>
      </c>
      <c r="P407">
        <v>0</v>
      </c>
      <c r="Q407">
        <v>21037.29</v>
      </c>
      <c r="R407">
        <v>605</v>
      </c>
      <c r="S407">
        <v>2813.0685920577598</v>
      </c>
      <c r="T407">
        <v>8751.5129677297791</v>
      </c>
      <c r="U407">
        <v>0</v>
      </c>
      <c r="V407">
        <v>0</v>
      </c>
      <c r="W407">
        <v>776.04</v>
      </c>
      <c r="X407">
        <v>10.09</v>
      </c>
      <c r="Y407">
        <v>0</v>
      </c>
    </row>
    <row r="408" spans="1:25">
      <c r="A408">
        <v>987059729</v>
      </c>
      <c r="B408">
        <v>6852020</v>
      </c>
      <c r="C408">
        <v>685</v>
      </c>
      <c r="D408">
        <v>2020</v>
      </c>
      <c r="E408" t="s">
        <v>152</v>
      </c>
      <c r="F408">
        <v>1088.9089347079</v>
      </c>
      <c r="G408">
        <v>285.652920962199</v>
      </c>
      <c r="H408">
        <v>0</v>
      </c>
      <c r="I408">
        <v>62.253527416694901</v>
      </c>
      <c r="J408">
        <v>0</v>
      </c>
      <c r="K408">
        <v>0</v>
      </c>
      <c r="L408">
        <v>0</v>
      </c>
      <c r="M408">
        <v>0</v>
      </c>
      <c r="N408">
        <v>1436.8153830868</v>
      </c>
      <c r="O408">
        <v>0</v>
      </c>
      <c r="P408">
        <v>0</v>
      </c>
      <c r="Q408">
        <v>18466.84</v>
      </c>
      <c r="R408">
        <v>595</v>
      </c>
      <c r="S408">
        <v>0</v>
      </c>
      <c r="T408">
        <v>3575.6432070868</v>
      </c>
      <c r="U408">
        <v>0</v>
      </c>
      <c r="V408">
        <v>0</v>
      </c>
      <c r="W408">
        <v>588.02</v>
      </c>
      <c r="X408">
        <v>5.04</v>
      </c>
      <c r="Y408">
        <v>0</v>
      </c>
    </row>
    <row r="409" spans="1:25">
      <c r="A409">
        <v>987059729</v>
      </c>
      <c r="B409">
        <v>6852021</v>
      </c>
      <c r="C409">
        <v>685</v>
      </c>
      <c r="D409">
        <v>2021</v>
      </c>
      <c r="E409" t="s">
        <v>152</v>
      </c>
      <c r="F409">
        <v>599.32780082987597</v>
      </c>
      <c r="G409">
        <v>506.61410788381698</v>
      </c>
      <c r="H409">
        <v>0</v>
      </c>
      <c r="I409">
        <v>62.253527416694901</v>
      </c>
      <c r="J409">
        <v>0</v>
      </c>
      <c r="K409">
        <v>0</v>
      </c>
      <c r="L409">
        <v>0</v>
      </c>
      <c r="M409">
        <v>0</v>
      </c>
      <c r="N409">
        <v>1168.1954361303899</v>
      </c>
      <c r="O409">
        <v>0</v>
      </c>
      <c r="P409">
        <v>0</v>
      </c>
      <c r="Q409">
        <v>17963.86</v>
      </c>
      <c r="R409">
        <v>498</v>
      </c>
      <c r="S409">
        <v>0</v>
      </c>
      <c r="T409">
        <v>3167.97413213039</v>
      </c>
      <c r="U409">
        <v>0</v>
      </c>
      <c r="V409">
        <v>0</v>
      </c>
      <c r="W409">
        <v>1152.0899999999999</v>
      </c>
      <c r="X409">
        <v>5.04</v>
      </c>
      <c r="Y409">
        <v>0</v>
      </c>
    </row>
    <row r="410" spans="1:25">
      <c r="A410">
        <v>987059729</v>
      </c>
      <c r="B410">
        <v>6852022</v>
      </c>
      <c r="C410">
        <v>685</v>
      </c>
      <c r="D410">
        <v>2022</v>
      </c>
      <c r="E410" t="s">
        <v>152</v>
      </c>
      <c r="F410">
        <v>426.106264869151</v>
      </c>
      <c r="G410">
        <v>673.96510705789103</v>
      </c>
      <c r="H410">
        <v>0</v>
      </c>
      <c r="I410">
        <v>62.253527416694901</v>
      </c>
      <c r="J410">
        <v>0</v>
      </c>
      <c r="K410">
        <v>0</v>
      </c>
      <c r="L410">
        <v>0</v>
      </c>
      <c r="M410">
        <v>0</v>
      </c>
      <c r="N410">
        <v>1162.3248993437401</v>
      </c>
      <c r="O410">
        <v>0</v>
      </c>
      <c r="P410">
        <v>0</v>
      </c>
      <c r="Q410">
        <v>17461.89</v>
      </c>
      <c r="R410">
        <v>497</v>
      </c>
      <c r="S410">
        <v>0</v>
      </c>
      <c r="T410">
        <v>3119.1389033437399</v>
      </c>
      <c r="U410">
        <v>0</v>
      </c>
      <c r="V410">
        <v>0</v>
      </c>
      <c r="W410">
        <v>1152.0899999999999</v>
      </c>
      <c r="X410">
        <v>5.04</v>
      </c>
      <c r="Y410">
        <v>0</v>
      </c>
    </row>
    <row r="411" spans="1:25">
      <c r="A411">
        <v>987059729</v>
      </c>
      <c r="B411">
        <v>6852023</v>
      </c>
      <c r="C411">
        <v>685</v>
      </c>
      <c r="D411">
        <v>2023</v>
      </c>
      <c r="E411" t="s">
        <v>152</v>
      </c>
      <c r="F411">
        <v>1441</v>
      </c>
      <c r="G411">
        <v>444</v>
      </c>
      <c r="H411">
        <v>0</v>
      </c>
      <c r="I411">
        <v>62.253527416694901</v>
      </c>
      <c r="J411">
        <v>0</v>
      </c>
      <c r="K411">
        <v>0</v>
      </c>
      <c r="L411">
        <v>0</v>
      </c>
      <c r="M411">
        <v>0</v>
      </c>
      <c r="N411">
        <v>1947.2535274166901</v>
      </c>
      <c r="O411">
        <v>0</v>
      </c>
      <c r="P411">
        <v>0</v>
      </c>
      <c r="Q411">
        <v>16958.91</v>
      </c>
      <c r="R411">
        <v>498</v>
      </c>
      <c r="S411">
        <v>0</v>
      </c>
      <c r="T411">
        <v>3863.0184034167</v>
      </c>
      <c r="U411">
        <v>0</v>
      </c>
      <c r="V411">
        <v>0</v>
      </c>
      <c r="W411">
        <v>1152.0899999999999</v>
      </c>
      <c r="X411">
        <v>5.04</v>
      </c>
      <c r="Y411">
        <v>0</v>
      </c>
    </row>
    <row r="412" spans="1:25">
      <c r="A412">
        <v>987626844</v>
      </c>
      <c r="B412">
        <v>6932019</v>
      </c>
      <c r="C412">
        <v>693</v>
      </c>
      <c r="D412">
        <v>2019</v>
      </c>
      <c r="E412" t="s">
        <v>260</v>
      </c>
      <c r="F412">
        <v>0</v>
      </c>
      <c r="G412">
        <v>0</v>
      </c>
      <c r="H412">
        <v>0</v>
      </c>
      <c r="I412">
        <v>0</v>
      </c>
      <c r="J412">
        <v>0</v>
      </c>
      <c r="K412">
        <v>0</v>
      </c>
      <c r="L412">
        <v>0</v>
      </c>
      <c r="M412">
        <v>0</v>
      </c>
      <c r="N412">
        <v>0</v>
      </c>
      <c r="O412">
        <v>0</v>
      </c>
      <c r="P412">
        <v>0</v>
      </c>
      <c r="Q412">
        <v>0</v>
      </c>
      <c r="R412">
        <v>0</v>
      </c>
      <c r="S412">
        <v>0</v>
      </c>
      <c r="T412">
        <v>0</v>
      </c>
      <c r="U412">
        <v>0</v>
      </c>
      <c r="V412">
        <v>0</v>
      </c>
      <c r="W412">
        <v>0</v>
      </c>
      <c r="X412">
        <v>0</v>
      </c>
      <c r="Y412">
        <v>0</v>
      </c>
    </row>
    <row r="413" spans="1:25">
      <c r="A413">
        <v>987626844</v>
      </c>
      <c r="B413">
        <v>6932020</v>
      </c>
      <c r="C413">
        <v>693</v>
      </c>
      <c r="D413">
        <v>2020</v>
      </c>
      <c r="E413" t="s">
        <v>260</v>
      </c>
      <c r="F413">
        <v>0</v>
      </c>
      <c r="G413">
        <v>0</v>
      </c>
      <c r="H413">
        <v>0</v>
      </c>
      <c r="I413">
        <v>0</v>
      </c>
      <c r="J413">
        <v>0</v>
      </c>
      <c r="K413">
        <v>0</v>
      </c>
      <c r="L413">
        <v>0</v>
      </c>
      <c r="M413">
        <v>0</v>
      </c>
      <c r="N413">
        <v>0</v>
      </c>
      <c r="O413">
        <v>0</v>
      </c>
      <c r="P413">
        <v>0</v>
      </c>
      <c r="Q413">
        <v>0</v>
      </c>
      <c r="R413">
        <v>0</v>
      </c>
      <c r="S413">
        <v>0</v>
      </c>
      <c r="T413">
        <v>0</v>
      </c>
      <c r="U413">
        <v>0</v>
      </c>
      <c r="V413">
        <v>0</v>
      </c>
      <c r="W413">
        <v>0</v>
      </c>
      <c r="X413">
        <v>0</v>
      </c>
      <c r="Y413">
        <v>0</v>
      </c>
    </row>
    <row r="414" spans="1:25">
      <c r="A414">
        <v>987626844</v>
      </c>
      <c r="B414">
        <v>6932021</v>
      </c>
      <c r="C414">
        <v>693</v>
      </c>
      <c r="D414">
        <v>2021</v>
      </c>
      <c r="E414" t="s">
        <v>260</v>
      </c>
      <c r="F414">
        <v>0</v>
      </c>
      <c r="G414">
        <v>0</v>
      </c>
      <c r="H414">
        <v>0</v>
      </c>
      <c r="I414">
        <v>0</v>
      </c>
      <c r="J414">
        <v>0</v>
      </c>
      <c r="K414">
        <v>0</v>
      </c>
      <c r="L414">
        <v>0</v>
      </c>
      <c r="M414">
        <v>0</v>
      </c>
      <c r="N414">
        <v>0</v>
      </c>
      <c r="O414">
        <v>0</v>
      </c>
      <c r="P414">
        <v>0</v>
      </c>
      <c r="Q414">
        <v>0</v>
      </c>
      <c r="R414">
        <v>0</v>
      </c>
      <c r="S414">
        <v>0</v>
      </c>
      <c r="T414">
        <v>0</v>
      </c>
      <c r="U414">
        <v>0</v>
      </c>
      <c r="V414">
        <v>0</v>
      </c>
      <c r="W414">
        <v>0</v>
      </c>
      <c r="X414">
        <v>0</v>
      </c>
      <c r="Y414">
        <v>0</v>
      </c>
    </row>
    <row r="415" spans="1:25">
      <c r="A415">
        <v>987626844</v>
      </c>
      <c r="B415">
        <v>6932022</v>
      </c>
      <c r="C415">
        <v>693</v>
      </c>
      <c r="D415">
        <v>2022</v>
      </c>
      <c r="E415" t="s">
        <v>260</v>
      </c>
      <c r="F415">
        <v>0</v>
      </c>
      <c r="G415">
        <v>0</v>
      </c>
      <c r="H415">
        <v>0</v>
      </c>
      <c r="I415">
        <v>0</v>
      </c>
      <c r="J415">
        <v>0</v>
      </c>
      <c r="K415">
        <v>0</v>
      </c>
      <c r="L415">
        <v>0</v>
      </c>
      <c r="M415">
        <v>0</v>
      </c>
      <c r="N415">
        <v>0</v>
      </c>
      <c r="O415">
        <v>0</v>
      </c>
      <c r="P415">
        <v>0</v>
      </c>
      <c r="Q415">
        <v>0</v>
      </c>
      <c r="R415">
        <v>0</v>
      </c>
      <c r="S415">
        <v>0</v>
      </c>
      <c r="T415">
        <v>0</v>
      </c>
      <c r="U415">
        <v>0</v>
      </c>
      <c r="V415">
        <v>0</v>
      </c>
      <c r="W415">
        <v>0</v>
      </c>
      <c r="X415">
        <v>0</v>
      </c>
      <c r="Y415">
        <v>0</v>
      </c>
    </row>
    <row r="416" spans="1:25">
      <c r="A416">
        <v>987626844</v>
      </c>
      <c r="B416">
        <v>6932023</v>
      </c>
      <c r="C416">
        <v>693</v>
      </c>
      <c r="D416">
        <v>2023</v>
      </c>
      <c r="E416" t="s">
        <v>260</v>
      </c>
      <c r="F416">
        <v>0</v>
      </c>
      <c r="G416">
        <v>0</v>
      </c>
      <c r="H416">
        <v>0</v>
      </c>
      <c r="I416">
        <v>0</v>
      </c>
      <c r="J416">
        <v>0</v>
      </c>
      <c r="K416">
        <v>0</v>
      </c>
      <c r="L416">
        <v>0</v>
      </c>
      <c r="M416">
        <v>0</v>
      </c>
      <c r="N416">
        <v>0</v>
      </c>
      <c r="O416">
        <v>0</v>
      </c>
      <c r="P416">
        <v>0</v>
      </c>
      <c r="Q416">
        <v>0</v>
      </c>
      <c r="R416">
        <v>0</v>
      </c>
      <c r="S416">
        <v>0</v>
      </c>
      <c r="T416">
        <v>0</v>
      </c>
      <c r="U416">
        <v>0</v>
      </c>
      <c r="V416">
        <v>0</v>
      </c>
      <c r="W416">
        <v>0</v>
      </c>
      <c r="X416">
        <v>0</v>
      </c>
      <c r="Y416">
        <v>0</v>
      </c>
    </row>
    <row r="417" spans="1:25">
      <c r="A417">
        <v>988807648</v>
      </c>
      <c r="B417">
        <v>6992019</v>
      </c>
      <c r="C417">
        <v>699</v>
      </c>
      <c r="D417">
        <v>2019</v>
      </c>
      <c r="E417" t="s">
        <v>92</v>
      </c>
      <c r="F417">
        <v>53742.375886524802</v>
      </c>
      <c r="G417">
        <v>45146.8971631206</v>
      </c>
      <c r="H417">
        <v>25258.2092198582</v>
      </c>
      <c r="I417">
        <v>2586.9427809719</v>
      </c>
      <c r="J417">
        <v>4421.5340383886696</v>
      </c>
      <c r="K417">
        <v>0</v>
      </c>
      <c r="L417">
        <v>0</v>
      </c>
      <c r="M417">
        <v>3218.8829787233999</v>
      </c>
      <c r="N417">
        <v>77420.657670424407</v>
      </c>
      <c r="O417">
        <v>16768.02</v>
      </c>
      <c r="P417">
        <v>669</v>
      </c>
      <c r="Q417">
        <v>634615.31999999995</v>
      </c>
      <c r="R417">
        <v>27211</v>
      </c>
      <c r="S417">
        <v>3909.0541516245498</v>
      </c>
      <c r="T417">
        <v>163665.35904604901</v>
      </c>
      <c r="U417">
        <v>100988.73</v>
      </c>
      <c r="V417">
        <v>2183.44</v>
      </c>
      <c r="W417">
        <v>57057.65</v>
      </c>
      <c r="X417">
        <v>7842.69</v>
      </c>
      <c r="Y417">
        <v>1</v>
      </c>
    </row>
    <row r="418" spans="1:25">
      <c r="A418">
        <v>988807648</v>
      </c>
      <c r="B418">
        <v>6992020</v>
      </c>
      <c r="C418">
        <v>699</v>
      </c>
      <c r="D418">
        <v>2020</v>
      </c>
      <c r="E418" t="s">
        <v>92</v>
      </c>
      <c r="F418">
        <v>40087.388316151199</v>
      </c>
      <c r="G418">
        <v>39856.580756013696</v>
      </c>
      <c r="H418">
        <v>22899.0807560137</v>
      </c>
      <c r="I418">
        <v>2586.9427809719</v>
      </c>
      <c r="J418">
        <v>4421.5340383886696</v>
      </c>
      <c r="K418">
        <v>0</v>
      </c>
      <c r="L418">
        <v>7015.6357388316101</v>
      </c>
      <c r="M418">
        <v>5546.2371134020595</v>
      </c>
      <c r="N418">
        <v>51491.492283278101</v>
      </c>
      <c r="O418">
        <v>17383.11</v>
      </c>
      <c r="P418">
        <v>591</v>
      </c>
      <c r="Q418">
        <v>697971.61</v>
      </c>
      <c r="R418">
        <v>28143</v>
      </c>
      <c r="S418">
        <v>5409.2406417112297</v>
      </c>
      <c r="T418">
        <v>145438.38751698899</v>
      </c>
      <c r="U418">
        <v>100968.45</v>
      </c>
      <c r="V418">
        <v>2183.44</v>
      </c>
      <c r="W418">
        <v>57161.06</v>
      </c>
      <c r="X418">
        <v>7842.69</v>
      </c>
      <c r="Y418">
        <v>1</v>
      </c>
    </row>
    <row r="419" spans="1:25">
      <c r="A419">
        <v>988807648</v>
      </c>
      <c r="B419">
        <v>6992021</v>
      </c>
      <c r="C419">
        <v>699</v>
      </c>
      <c r="D419">
        <v>2021</v>
      </c>
      <c r="E419" t="s">
        <v>92</v>
      </c>
      <c r="F419">
        <v>33495.029045643198</v>
      </c>
      <c r="G419">
        <v>37051.2614107884</v>
      </c>
      <c r="H419">
        <v>29044.771784232398</v>
      </c>
      <c r="I419">
        <v>2586.9427809719</v>
      </c>
      <c r="J419">
        <v>4421.5340383886696</v>
      </c>
      <c r="K419">
        <v>0</v>
      </c>
      <c r="L419">
        <v>741.70954356846505</v>
      </c>
      <c r="M419">
        <v>3380.7385892116199</v>
      </c>
      <c r="N419">
        <v>44387.547358779702</v>
      </c>
      <c r="O419">
        <v>22205.86</v>
      </c>
      <c r="P419">
        <v>615</v>
      </c>
      <c r="Q419">
        <v>803829.71</v>
      </c>
      <c r="R419">
        <v>30993</v>
      </c>
      <c r="S419">
        <v>2305.1162790697699</v>
      </c>
      <c r="T419">
        <v>147357.237289849</v>
      </c>
      <c r="U419">
        <v>104570.42</v>
      </c>
      <c r="V419">
        <v>2183.44</v>
      </c>
      <c r="W419">
        <v>57161.06</v>
      </c>
      <c r="X419">
        <v>8205.1299999999992</v>
      </c>
      <c r="Y419">
        <v>1</v>
      </c>
    </row>
    <row r="420" spans="1:25">
      <c r="A420">
        <v>988807648</v>
      </c>
      <c r="B420">
        <v>6992022</v>
      </c>
      <c r="C420">
        <v>699</v>
      </c>
      <c r="D420">
        <v>2022</v>
      </c>
      <c r="E420" t="s">
        <v>92</v>
      </c>
      <c r="F420">
        <v>51505.067406820002</v>
      </c>
      <c r="G420">
        <v>41317.541633624103</v>
      </c>
      <c r="H420">
        <v>34025.218080888197</v>
      </c>
      <c r="I420">
        <v>2586.9427809719</v>
      </c>
      <c r="J420">
        <v>4421.5340383886696</v>
      </c>
      <c r="K420">
        <v>0</v>
      </c>
      <c r="L420">
        <v>900.72957969865195</v>
      </c>
      <c r="M420">
        <v>4518.4139571768401</v>
      </c>
      <c r="N420">
        <v>60386.724242040997</v>
      </c>
      <c r="O420">
        <v>32127.09</v>
      </c>
      <c r="P420">
        <v>736</v>
      </c>
      <c r="Q420">
        <v>922593.59</v>
      </c>
      <c r="R420">
        <v>40923</v>
      </c>
      <c r="S420">
        <v>2786.1889250814302</v>
      </c>
      <c r="T420">
        <v>184646.56201512201</v>
      </c>
      <c r="U420">
        <v>104521.48</v>
      </c>
      <c r="V420">
        <v>2183.44</v>
      </c>
      <c r="W420">
        <v>64638.33</v>
      </c>
      <c r="X420">
        <v>9614.92</v>
      </c>
      <c r="Y420">
        <v>1</v>
      </c>
    </row>
    <row r="421" spans="1:25">
      <c r="A421">
        <v>988807648</v>
      </c>
      <c r="B421">
        <v>6992023</v>
      </c>
      <c r="C421">
        <v>699</v>
      </c>
      <c r="D421">
        <v>2023</v>
      </c>
      <c r="E421" t="s">
        <v>92</v>
      </c>
      <c r="F421">
        <v>39445</v>
      </c>
      <c r="G421">
        <v>38485</v>
      </c>
      <c r="H421">
        <v>26947</v>
      </c>
      <c r="I421">
        <v>2586.9427809719</v>
      </c>
      <c r="J421">
        <v>4421.5340383886696</v>
      </c>
      <c r="K421">
        <v>0</v>
      </c>
      <c r="L421">
        <v>247</v>
      </c>
      <c r="M421">
        <v>2865</v>
      </c>
      <c r="N421">
        <v>54879.4768193606</v>
      </c>
      <c r="O421">
        <v>33246.17</v>
      </c>
      <c r="P421">
        <v>987</v>
      </c>
      <c r="Q421">
        <v>985590.32</v>
      </c>
      <c r="R421">
        <v>39872</v>
      </c>
      <c r="S421">
        <v>2482</v>
      </c>
      <c r="T421">
        <v>183395.207383361</v>
      </c>
      <c r="U421">
        <v>104517.21</v>
      </c>
      <c r="V421">
        <v>2183.44</v>
      </c>
      <c r="W421">
        <v>66517.7</v>
      </c>
      <c r="X421">
        <v>13725.58</v>
      </c>
      <c r="Y421">
        <v>1</v>
      </c>
    </row>
    <row r="422" spans="1:25">
      <c r="A422">
        <v>921025610</v>
      </c>
      <c r="B422">
        <v>7432019</v>
      </c>
      <c r="C422">
        <v>743</v>
      </c>
      <c r="D422">
        <v>2019</v>
      </c>
      <c r="E422" t="s">
        <v>193</v>
      </c>
      <c r="F422">
        <v>5101.8705673758896</v>
      </c>
      <c r="G422">
        <v>3902.7482269503498</v>
      </c>
      <c r="H422">
        <v>561.24113475177296</v>
      </c>
      <c r="I422">
        <v>222.403472752803</v>
      </c>
      <c r="J422">
        <v>0</v>
      </c>
      <c r="K422">
        <v>0</v>
      </c>
      <c r="L422">
        <v>0</v>
      </c>
      <c r="M422">
        <v>0</v>
      </c>
      <c r="N422">
        <v>8665.7811323272708</v>
      </c>
      <c r="O422">
        <v>0</v>
      </c>
      <c r="P422">
        <v>0</v>
      </c>
      <c r="Q422">
        <v>41102.959999999999</v>
      </c>
      <c r="R422">
        <v>2096</v>
      </c>
      <c r="S422">
        <v>0</v>
      </c>
      <c r="T422">
        <v>14197.9885883273</v>
      </c>
      <c r="U422">
        <v>3354.76</v>
      </c>
      <c r="V422">
        <v>0</v>
      </c>
      <c r="W422">
        <v>13775.78</v>
      </c>
      <c r="X422">
        <v>776.31</v>
      </c>
      <c r="Y422">
        <v>0</v>
      </c>
    </row>
    <row r="423" spans="1:25">
      <c r="A423">
        <v>921025610</v>
      </c>
      <c r="B423">
        <v>7432020</v>
      </c>
      <c r="C423">
        <v>743</v>
      </c>
      <c r="D423">
        <v>2020</v>
      </c>
      <c r="E423" t="s">
        <v>193</v>
      </c>
      <c r="F423">
        <v>3619.7938144329901</v>
      </c>
      <c r="G423">
        <v>3782.0446735395199</v>
      </c>
      <c r="H423">
        <v>317.64604810996599</v>
      </c>
      <c r="I423">
        <v>222.403472752803</v>
      </c>
      <c r="J423">
        <v>0</v>
      </c>
      <c r="K423">
        <v>0</v>
      </c>
      <c r="L423">
        <v>0</v>
      </c>
      <c r="M423">
        <v>0</v>
      </c>
      <c r="N423">
        <v>7306.5959126153502</v>
      </c>
      <c r="O423">
        <v>0</v>
      </c>
      <c r="P423">
        <v>0</v>
      </c>
      <c r="Q423">
        <v>44819.76</v>
      </c>
      <c r="R423">
        <v>2420</v>
      </c>
      <c r="S423">
        <v>0</v>
      </c>
      <c r="T423">
        <v>13473.5278486153</v>
      </c>
      <c r="U423">
        <v>3354.76</v>
      </c>
      <c r="V423">
        <v>0</v>
      </c>
      <c r="W423">
        <v>14598.02</v>
      </c>
      <c r="X423">
        <v>776.31</v>
      </c>
      <c r="Y423">
        <v>0</v>
      </c>
    </row>
    <row r="424" spans="1:25">
      <c r="A424">
        <v>921025610</v>
      </c>
      <c r="B424">
        <v>7432021</v>
      </c>
      <c r="C424">
        <v>743</v>
      </c>
      <c r="D424">
        <v>2021</v>
      </c>
      <c r="E424" t="s">
        <v>193</v>
      </c>
      <c r="F424">
        <v>3924.8796680497899</v>
      </c>
      <c r="G424">
        <v>3911.6348547717798</v>
      </c>
      <c r="H424">
        <v>465.77593360995797</v>
      </c>
      <c r="I424">
        <v>222.403472752803</v>
      </c>
      <c r="J424">
        <v>0</v>
      </c>
      <c r="K424">
        <v>0</v>
      </c>
      <c r="L424">
        <v>0</v>
      </c>
      <c r="M424">
        <v>0</v>
      </c>
      <c r="N424">
        <v>7593.1420619644196</v>
      </c>
      <c r="O424">
        <v>0</v>
      </c>
      <c r="P424">
        <v>0</v>
      </c>
      <c r="Q424">
        <v>48445.66</v>
      </c>
      <c r="R424">
        <v>2883</v>
      </c>
      <c r="S424">
        <v>2830.8837209302301</v>
      </c>
      <c r="T424">
        <v>17357.082958894702</v>
      </c>
      <c r="U424">
        <v>3354.76</v>
      </c>
      <c r="V424">
        <v>0</v>
      </c>
      <c r="W424">
        <v>14598.02</v>
      </c>
      <c r="X424">
        <v>776.31</v>
      </c>
      <c r="Y424">
        <v>0</v>
      </c>
    </row>
    <row r="425" spans="1:25">
      <c r="A425">
        <v>921025610</v>
      </c>
      <c r="B425">
        <v>7432022</v>
      </c>
      <c r="C425">
        <v>743</v>
      </c>
      <c r="D425">
        <v>2022</v>
      </c>
      <c r="E425" t="s">
        <v>193</v>
      </c>
      <c r="F425">
        <v>4297.9777954004803</v>
      </c>
      <c r="G425">
        <v>4130.2775574940497</v>
      </c>
      <c r="H425">
        <v>821.62569389373505</v>
      </c>
      <c r="I425">
        <v>222.403472752803</v>
      </c>
      <c r="J425">
        <v>0</v>
      </c>
      <c r="K425">
        <v>0</v>
      </c>
      <c r="L425">
        <v>0</v>
      </c>
      <c r="M425">
        <v>0</v>
      </c>
      <c r="N425">
        <v>7829.0331317536002</v>
      </c>
      <c r="O425">
        <v>0</v>
      </c>
      <c r="P425">
        <v>0</v>
      </c>
      <c r="Q425">
        <v>65058.14</v>
      </c>
      <c r="R425">
        <v>2651</v>
      </c>
      <c r="S425">
        <v>0</v>
      </c>
      <c r="T425">
        <v>15918.8936357536</v>
      </c>
      <c r="U425">
        <v>3354.76</v>
      </c>
      <c r="V425">
        <v>0</v>
      </c>
      <c r="W425">
        <v>14995.07</v>
      </c>
      <c r="X425">
        <v>819.6</v>
      </c>
      <c r="Y425">
        <v>0</v>
      </c>
    </row>
    <row r="426" spans="1:25">
      <c r="A426">
        <v>921025610</v>
      </c>
      <c r="B426">
        <v>7432023</v>
      </c>
      <c r="C426">
        <v>743</v>
      </c>
      <c r="D426">
        <v>2023</v>
      </c>
      <c r="E426" t="s">
        <v>193</v>
      </c>
      <c r="F426">
        <v>4969</v>
      </c>
      <c r="G426">
        <v>4913</v>
      </c>
      <c r="H426">
        <v>1027</v>
      </c>
      <c r="I426">
        <v>222.403472752803</v>
      </c>
      <c r="J426">
        <v>0</v>
      </c>
      <c r="K426">
        <v>0</v>
      </c>
      <c r="L426">
        <v>0</v>
      </c>
      <c r="M426">
        <v>0</v>
      </c>
      <c r="N426">
        <v>9077.4034727527996</v>
      </c>
      <c r="O426">
        <v>32617.95</v>
      </c>
      <c r="P426">
        <v>950</v>
      </c>
      <c r="Q426">
        <v>42458.38</v>
      </c>
      <c r="R426">
        <v>2543</v>
      </c>
      <c r="S426">
        <v>80648</v>
      </c>
      <c r="T426">
        <v>99494.784660752804</v>
      </c>
      <c r="U426">
        <v>3226.46</v>
      </c>
      <c r="V426">
        <v>0</v>
      </c>
      <c r="W426">
        <v>14995.07</v>
      </c>
      <c r="X426">
        <v>1207.1300000000001</v>
      </c>
      <c r="Y426">
        <v>0</v>
      </c>
    </row>
    <row r="427" spans="1:25">
      <c r="A427">
        <v>915729290</v>
      </c>
      <c r="B427">
        <v>7532019</v>
      </c>
      <c r="C427">
        <v>753</v>
      </c>
      <c r="D427">
        <v>2019</v>
      </c>
      <c r="E427" t="s">
        <v>93</v>
      </c>
      <c r="F427">
        <v>5869.4503546099304</v>
      </c>
      <c r="G427">
        <v>8400.9308510638293</v>
      </c>
      <c r="H427">
        <v>0</v>
      </c>
      <c r="I427">
        <v>436.88469872059198</v>
      </c>
      <c r="J427">
        <v>0</v>
      </c>
      <c r="K427">
        <v>0</v>
      </c>
      <c r="L427">
        <v>0</v>
      </c>
      <c r="M427">
        <v>0</v>
      </c>
      <c r="N427">
        <v>14707.2659043944</v>
      </c>
      <c r="O427">
        <v>0</v>
      </c>
      <c r="P427">
        <v>0</v>
      </c>
      <c r="Q427">
        <v>39340.51</v>
      </c>
      <c r="R427">
        <v>4190</v>
      </c>
      <c r="S427">
        <v>14.0361010830325</v>
      </c>
      <c r="T427">
        <v>22200.168641477401</v>
      </c>
      <c r="U427">
        <v>4946.8</v>
      </c>
      <c r="V427">
        <v>0</v>
      </c>
      <c r="W427">
        <v>10052.18</v>
      </c>
      <c r="X427">
        <v>2108.33</v>
      </c>
      <c r="Y427">
        <v>0</v>
      </c>
    </row>
    <row r="428" spans="1:25">
      <c r="A428">
        <v>915729290</v>
      </c>
      <c r="B428">
        <v>7532020</v>
      </c>
      <c r="C428">
        <v>753</v>
      </c>
      <c r="D428">
        <v>2020</v>
      </c>
      <c r="E428" t="s">
        <v>93</v>
      </c>
      <c r="F428">
        <v>5264.0120274914098</v>
      </c>
      <c r="G428">
        <v>8297.6460481099693</v>
      </c>
      <c r="H428">
        <v>0</v>
      </c>
      <c r="I428">
        <v>436.88469872059198</v>
      </c>
      <c r="J428">
        <v>0</v>
      </c>
      <c r="K428">
        <v>0</v>
      </c>
      <c r="L428">
        <v>0</v>
      </c>
      <c r="M428">
        <v>0</v>
      </c>
      <c r="N428">
        <v>13998.542774322001</v>
      </c>
      <c r="O428">
        <v>0</v>
      </c>
      <c r="P428">
        <v>0</v>
      </c>
      <c r="Q428">
        <v>35485.339999999997</v>
      </c>
      <c r="R428">
        <v>4091</v>
      </c>
      <c r="S428">
        <v>0</v>
      </c>
      <c r="T428">
        <v>21056.117198322001</v>
      </c>
      <c r="U428">
        <v>4946.8</v>
      </c>
      <c r="V428">
        <v>0</v>
      </c>
      <c r="W428">
        <v>10052.18</v>
      </c>
      <c r="X428">
        <v>2108.33</v>
      </c>
      <c r="Y428">
        <v>0</v>
      </c>
    </row>
    <row r="429" spans="1:25">
      <c r="A429">
        <v>915729290</v>
      </c>
      <c r="B429">
        <v>7532021</v>
      </c>
      <c r="C429">
        <v>753</v>
      </c>
      <c r="D429">
        <v>2021</v>
      </c>
      <c r="E429" t="s">
        <v>93</v>
      </c>
      <c r="F429">
        <v>11879.493775933601</v>
      </c>
      <c r="G429">
        <v>8495.4439834024906</v>
      </c>
      <c r="H429">
        <v>0</v>
      </c>
      <c r="I429">
        <v>436.88469872059198</v>
      </c>
      <c r="J429">
        <v>0</v>
      </c>
      <c r="K429">
        <v>0</v>
      </c>
      <c r="L429">
        <v>0</v>
      </c>
      <c r="M429">
        <v>0</v>
      </c>
      <c r="N429">
        <v>20811.8224580567</v>
      </c>
      <c r="O429">
        <v>0</v>
      </c>
      <c r="P429">
        <v>0</v>
      </c>
      <c r="Q429">
        <v>37640.68</v>
      </c>
      <c r="R429">
        <v>3638</v>
      </c>
      <c r="S429">
        <v>0</v>
      </c>
      <c r="T429">
        <v>27596.583306056698</v>
      </c>
      <c r="U429">
        <v>4946.8</v>
      </c>
      <c r="V429">
        <v>0</v>
      </c>
      <c r="W429">
        <v>5360.21</v>
      </c>
      <c r="X429">
        <v>864.69</v>
      </c>
      <c r="Y429">
        <v>0</v>
      </c>
    </row>
    <row r="430" spans="1:25">
      <c r="A430">
        <v>915729290</v>
      </c>
      <c r="B430">
        <v>7532022</v>
      </c>
      <c r="C430">
        <v>753</v>
      </c>
      <c r="D430">
        <v>2022</v>
      </c>
      <c r="E430" t="s">
        <v>93</v>
      </c>
      <c r="F430">
        <v>9865.8366375892092</v>
      </c>
      <c r="G430">
        <v>9114.8770816812103</v>
      </c>
      <c r="H430">
        <v>0</v>
      </c>
      <c r="I430">
        <v>436.88469872059198</v>
      </c>
      <c r="J430">
        <v>0</v>
      </c>
      <c r="K430">
        <v>0</v>
      </c>
      <c r="L430">
        <v>0</v>
      </c>
      <c r="M430">
        <v>0</v>
      </c>
      <c r="N430">
        <v>19417.598417991001</v>
      </c>
      <c r="O430">
        <v>0</v>
      </c>
      <c r="P430">
        <v>0</v>
      </c>
      <c r="Q430">
        <v>34413.730000000003</v>
      </c>
      <c r="R430">
        <v>3620</v>
      </c>
      <c r="S430">
        <v>0</v>
      </c>
      <c r="T430">
        <v>25914.586245990999</v>
      </c>
      <c r="U430">
        <v>4946.8</v>
      </c>
      <c r="V430">
        <v>0</v>
      </c>
      <c r="W430">
        <v>5360.21</v>
      </c>
      <c r="X430">
        <v>864.69</v>
      </c>
      <c r="Y430">
        <v>0</v>
      </c>
    </row>
    <row r="431" spans="1:25">
      <c r="A431">
        <v>915729290</v>
      </c>
      <c r="B431">
        <v>7532023</v>
      </c>
      <c r="C431">
        <v>753</v>
      </c>
      <c r="D431">
        <v>2023</v>
      </c>
      <c r="E431" t="s">
        <v>93</v>
      </c>
      <c r="F431">
        <v>10669</v>
      </c>
      <c r="G431">
        <v>9156</v>
      </c>
      <c r="H431">
        <v>0</v>
      </c>
      <c r="I431">
        <v>436.88469872059198</v>
      </c>
      <c r="J431">
        <v>0</v>
      </c>
      <c r="K431">
        <v>0</v>
      </c>
      <c r="L431">
        <v>0</v>
      </c>
      <c r="M431">
        <v>0</v>
      </c>
      <c r="N431">
        <v>20261.884698720602</v>
      </c>
      <c r="O431">
        <v>0</v>
      </c>
      <c r="P431">
        <v>0</v>
      </c>
      <c r="Q431">
        <v>31649.360000000001</v>
      </c>
      <c r="R431">
        <v>3447</v>
      </c>
      <c r="S431">
        <v>471</v>
      </c>
      <c r="T431">
        <v>26825.771194720601</v>
      </c>
      <c r="U431">
        <v>4946.8</v>
      </c>
      <c r="V431">
        <v>0</v>
      </c>
      <c r="W431">
        <v>5360.21</v>
      </c>
      <c r="X431">
        <v>864.69</v>
      </c>
      <c r="Y431">
        <v>0</v>
      </c>
    </row>
    <row r="432" spans="1:25">
      <c r="A432">
        <v>998509289</v>
      </c>
      <c r="B432">
        <v>8522019</v>
      </c>
      <c r="C432">
        <v>852</v>
      </c>
      <c r="D432">
        <v>2019</v>
      </c>
      <c r="E432" t="s">
        <v>94</v>
      </c>
      <c r="F432">
        <v>7463.5638297872301</v>
      </c>
      <c r="G432">
        <v>6648.82092198582</v>
      </c>
      <c r="H432">
        <v>0</v>
      </c>
      <c r="I432">
        <v>839.08279484260004</v>
      </c>
      <c r="J432">
        <v>-238.60491702096601</v>
      </c>
      <c r="K432">
        <v>0</v>
      </c>
      <c r="L432">
        <v>0</v>
      </c>
      <c r="M432">
        <v>0</v>
      </c>
      <c r="N432">
        <v>14712.8626295947</v>
      </c>
      <c r="O432">
        <v>0</v>
      </c>
      <c r="P432">
        <v>0</v>
      </c>
      <c r="Q432">
        <v>24718.74</v>
      </c>
      <c r="R432">
        <v>1434</v>
      </c>
      <c r="S432">
        <v>0</v>
      </c>
      <c r="T432">
        <v>18213.3492935947</v>
      </c>
      <c r="U432">
        <v>868.16</v>
      </c>
      <c r="V432">
        <v>2608.17</v>
      </c>
      <c r="W432">
        <v>18515.02</v>
      </c>
      <c r="X432">
        <v>4066.72</v>
      </c>
      <c r="Y432">
        <v>0</v>
      </c>
    </row>
    <row r="433" spans="1:25">
      <c r="A433">
        <v>998509289</v>
      </c>
      <c r="B433">
        <v>8522020</v>
      </c>
      <c r="C433">
        <v>852</v>
      </c>
      <c r="D433">
        <v>2020</v>
      </c>
      <c r="E433" t="s">
        <v>94</v>
      </c>
      <c r="F433">
        <v>11783.754295532601</v>
      </c>
      <c r="G433">
        <v>9567.0876288659802</v>
      </c>
      <c r="H433">
        <v>643.29037800687297</v>
      </c>
      <c r="I433">
        <v>839.08279484260004</v>
      </c>
      <c r="J433">
        <v>-238.60491702096601</v>
      </c>
      <c r="K433">
        <v>0</v>
      </c>
      <c r="L433">
        <v>0</v>
      </c>
      <c r="M433">
        <v>0</v>
      </c>
      <c r="N433">
        <v>21308.0294242134</v>
      </c>
      <c r="O433">
        <v>0</v>
      </c>
      <c r="P433">
        <v>0</v>
      </c>
      <c r="Q433">
        <v>21903.87</v>
      </c>
      <c r="R433">
        <v>1320</v>
      </c>
      <c r="S433">
        <v>0</v>
      </c>
      <c r="T433">
        <v>24459.192956213399</v>
      </c>
      <c r="U433">
        <v>868.16</v>
      </c>
      <c r="V433">
        <v>2608.17</v>
      </c>
      <c r="W433">
        <v>26761.9</v>
      </c>
      <c r="X433">
        <v>3339.87</v>
      </c>
      <c r="Y433">
        <v>0</v>
      </c>
    </row>
    <row r="434" spans="1:25">
      <c r="A434">
        <v>998509289</v>
      </c>
      <c r="B434">
        <v>8522021</v>
      </c>
      <c r="C434">
        <v>852</v>
      </c>
      <c r="D434">
        <v>2021</v>
      </c>
      <c r="E434" t="s">
        <v>94</v>
      </c>
      <c r="F434">
        <v>7942.47302904564</v>
      </c>
      <c r="G434">
        <v>10319.917012448101</v>
      </c>
      <c r="H434">
        <v>1038.61410788382</v>
      </c>
      <c r="I434">
        <v>839.08279484260004</v>
      </c>
      <c r="J434">
        <v>-238.60491702096601</v>
      </c>
      <c r="K434">
        <v>0</v>
      </c>
      <c r="L434">
        <v>0</v>
      </c>
      <c r="M434">
        <v>0</v>
      </c>
      <c r="N434">
        <v>17824.253811431601</v>
      </c>
      <c r="O434">
        <v>0</v>
      </c>
      <c r="P434">
        <v>0</v>
      </c>
      <c r="Q434">
        <v>46535.75</v>
      </c>
      <c r="R434">
        <v>1504</v>
      </c>
      <c r="S434">
        <v>0</v>
      </c>
      <c r="T434">
        <v>23218.642511431601</v>
      </c>
      <c r="U434">
        <v>913.51</v>
      </c>
      <c r="V434">
        <v>2608.17</v>
      </c>
      <c r="W434">
        <v>26498.67</v>
      </c>
      <c r="X434">
        <v>3339.87</v>
      </c>
      <c r="Y434">
        <v>0</v>
      </c>
    </row>
    <row r="435" spans="1:25">
      <c r="A435">
        <v>998509289</v>
      </c>
      <c r="B435">
        <v>8522022</v>
      </c>
      <c r="C435">
        <v>852</v>
      </c>
      <c r="D435">
        <v>2022</v>
      </c>
      <c r="E435" t="s">
        <v>94</v>
      </c>
      <c r="F435">
        <v>8869.1276764472605</v>
      </c>
      <c r="G435">
        <v>11951.015067406801</v>
      </c>
      <c r="H435">
        <v>2923.6796193497198</v>
      </c>
      <c r="I435">
        <v>839.08279484260004</v>
      </c>
      <c r="J435">
        <v>-238.60491702096601</v>
      </c>
      <c r="K435">
        <v>0</v>
      </c>
      <c r="L435">
        <v>0</v>
      </c>
      <c r="M435">
        <v>0</v>
      </c>
      <c r="N435">
        <v>18496.941002325999</v>
      </c>
      <c r="O435">
        <v>0</v>
      </c>
      <c r="P435">
        <v>0</v>
      </c>
      <c r="Q435">
        <v>71806.960000000006</v>
      </c>
      <c r="R435">
        <v>2440</v>
      </c>
      <c r="S435">
        <v>0</v>
      </c>
      <c r="T435">
        <v>26940.002858325999</v>
      </c>
      <c r="U435">
        <v>913.51</v>
      </c>
      <c r="V435">
        <v>2608.17</v>
      </c>
      <c r="W435">
        <v>25906.39</v>
      </c>
      <c r="X435">
        <v>3339.87</v>
      </c>
      <c r="Y435">
        <v>0</v>
      </c>
    </row>
    <row r="436" spans="1:25">
      <c r="A436">
        <v>998509289</v>
      </c>
      <c r="B436">
        <v>8522023</v>
      </c>
      <c r="C436">
        <v>852</v>
      </c>
      <c r="D436">
        <v>2023</v>
      </c>
      <c r="E436" t="s">
        <v>94</v>
      </c>
      <c r="F436">
        <v>9736</v>
      </c>
      <c r="G436">
        <v>10568</v>
      </c>
      <c r="H436">
        <v>2381</v>
      </c>
      <c r="I436">
        <v>839.08279484260004</v>
      </c>
      <c r="J436">
        <v>-238.60491702096601</v>
      </c>
      <c r="K436">
        <v>0</v>
      </c>
      <c r="L436">
        <v>0</v>
      </c>
      <c r="M436">
        <v>0</v>
      </c>
      <c r="N436">
        <v>18523.477877821599</v>
      </c>
      <c r="O436">
        <v>0</v>
      </c>
      <c r="P436">
        <v>0</v>
      </c>
      <c r="Q436">
        <v>94199.67</v>
      </c>
      <c r="R436">
        <v>3295</v>
      </c>
      <c r="S436">
        <v>0</v>
      </c>
      <c r="T436">
        <v>29693.5702898216</v>
      </c>
      <c r="U436">
        <v>1447.16</v>
      </c>
      <c r="V436">
        <v>2608.17</v>
      </c>
      <c r="W436">
        <v>26287.56</v>
      </c>
      <c r="X436">
        <v>3339.87</v>
      </c>
      <c r="Y436">
        <v>0</v>
      </c>
    </row>
    <row r="437" spans="1:25">
      <c r="A437">
        <v>916574894</v>
      </c>
      <c r="B437">
        <v>8732019</v>
      </c>
      <c r="C437">
        <v>873</v>
      </c>
      <c r="D437">
        <v>2019</v>
      </c>
      <c r="E437" t="s">
        <v>154</v>
      </c>
      <c r="F437">
        <v>0</v>
      </c>
      <c r="G437">
        <v>0</v>
      </c>
      <c r="H437">
        <v>0</v>
      </c>
      <c r="I437">
        <v>0</v>
      </c>
      <c r="J437">
        <v>0</v>
      </c>
      <c r="K437">
        <v>0</v>
      </c>
      <c r="L437">
        <v>0</v>
      </c>
      <c r="M437">
        <v>0</v>
      </c>
      <c r="N437">
        <v>0</v>
      </c>
      <c r="O437">
        <v>0</v>
      </c>
      <c r="P437">
        <v>0</v>
      </c>
      <c r="Q437">
        <v>0</v>
      </c>
      <c r="R437">
        <v>0</v>
      </c>
      <c r="S437">
        <v>0</v>
      </c>
      <c r="T437">
        <v>0</v>
      </c>
      <c r="U437">
        <v>0</v>
      </c>
      <c r="V437">
        <v>0</v>
      </c>
      <c r="W437">
        <v>0</v>
      </c>
      <c r="X437">
        <v>0</v>
      </c>
      <c r="Y437">
        <v>0</v>
      </c>
    </row>
    <row r="438" spans="1:25">
      <c r="A438">
        <v>916574894</v>
      </c>
      <c r="B438">
        <v>8732020</v>
      </c>
      <c r="C438">
        <v>873</v>
      </c>
      <c r="D438">
        <v>2020</v>
      </c>
      <c r="E438" t="s">
        <v>154</v>
      </c>
      <c r="F438">
        <v>0</v>
      </c>
      <c r="G438">
        <v>0</v>
      </c>
      <c r="H438">
        <v>0</v>
      </c>
      <c r="I438">
        <v>0</v>
      </c>
      <c r="J438">
        <v>0</v>
      </c>
      <c r="K438">
        <v>0</v>
      </c>
      <c r="L438">
        <v>0</v>
      </c>
      <c r="M438">
        <v>0</v>
      </c>
      <c r="N438">
        <v>0</v>
      </c>
      <c r="O438">
        <v>0</v>
      </c>
      <c r="P438">
        <v>0</v>
      </c>
      <c r="Q438">
        <v>0</v>
      </c>
      <c r="R438">
        <v>0</v>
      </c>
      <c r="S438">
        <v>0</v>
      </c>
      <c r="T438">
        <v>0</v>
      </c>
      <c r="U438">
        <v>0</v>
      </c>
      <c r="V438">
        <v>0</v>
      </c>
      <c r="W438">
        <v>0</v>
      </c>
      <c r="X438">
        <v>0</v>
      </c>
      <c r="Y438">
        <v>0</v>
      </c>
    </row>
    <row r="439" spans="1:25">
      <c r="A439">
        <v>916574894</v>
      </c>
      <c r="B439">
        <v>8732021</v>
      </c>
      <c r="C439">
        <v>873</v>
      </c>
      <c r="D439">
        <v>2021</v>
      </c>
      <c r="E439" t="s">
        <v>154</v>
      </c>
      <c r="F439">
        <v>0</v>
      </c>
      <c r="G439">
        <v>0</v>
      </c>
      <c r="H439">
        <v>0</v>
      </c>
      <c r="I439">
        <v>0</v>
      </c>
      <c r="J439">
        <v>0</v>
      </c>
      <c r="K439">
        <v>0</v>
      </c>
      <c r="L439">
        <v>0</v>
      </c>
      <c r="M439">
        <v>0</v>
      </c>
      <c r="N439">
        <v>0</v>
      </c>
      <c r="O439">
        <v>0</v>
      </c>
      <c r="P439">
        <v>0</v>
      </c>
      <c r="Q439">
        <v>0</v>
      </c>
      <c r="R439">
        <v>0</v>
      </c>
      <c r="S439">
        <v>0</v>
      </c>
      <c r="T439">
        <v>0</v>
      </c>
      <c r="U439">
        <v>0</v>
      </c>
      <c r="V439">
        <v>0</v>
      </c>
      <c r="W439">
        <v>0</v>
      </c>
      <c r="X439">
        <v>0</v>
      </c>
      <c r="Y439">
        <v>0</v>
      </c>
    </row>
    <row r="440" spans="1:25">
      <c r="A440">
        <v>916574894</v>
      </c>
      <c r="B440">
        <v>8732022</v>
      </c>
      <c r="C440">
        <v>873</v>
      </c>
      <c r="D440">
        <v>2022</v>
      </c>
      <c r="E440" t="s">
        <v>154</v>
      </c>
      <c r="F440">
        <v>0</v>
      </c>
      <c r="G440">
        <v>0</v>
      </c>
      <c r="H440">
        <v>0</v>
      </c>
      <c r="I440">
        <v>0</v>
      </c>
      <c r="J440">
        <v>0</v>
      </c>
      <c r="K440">
        <v>0</v>
      </c>
      <c r="L440">
        <v>0</v>
      </c>
      <c r="M440">
        <v>0</v>
      </c>
      <c r="N440">
        <v>0</v>
      </c>
      <c r="O440">
        <v>0</v>
      </c>
      <c r="P440">
        <v>0</v>
      </c>
      <c r="Q440">
        <v>0</v>
      </c>
      <c r="R440">
        <v>0</v>
      </c>
      <c r="S440">
        <v>0</v>
      </c>
      <c r="T440">
        <v>0</v>
      </c>
      <c r="U440">
        <v>0</v>
      </c>
      <c r="V440">
        <v>0</v>
      </c>
      <c r="W440">
        <v>0</v>
      </c>
      <c r="X440">
        <v>0</v>
      </c>
      <c r="Y440">
        <v>0</v>
      </c>
    </row>
    <row r="441" spans="1:25">
      <c r="A441">
        <v>916574894</v>
      </c>
      <c r="B441">
        <v>8732023</v>
      </c>
      <c r="C441">
        <v>873</v>
      </c>
      <c r="D441">
        <v>2023</v>
      </c>
      <c r="E441" t="s">
        <v>154</v>
      </c>
      <c r="F441">
        <v>0</v>
      </c>
      <c r="G441">
        <v>0</v>
      </c>
      <c r="H441">
        <v>0</v>
      </c>
      <c r="I441">
        <v>0</v>
      </c>
      <c r="J441">
        <v>0</v>
      </c>
      <c r="K441">
        <v>0</v>
      </c>
      <c r="L441">
        <v>0</v>
      </c>
      <c r="M441">
        <v>0</v>
      </c>
      <c r="N441">
        <v>0</v>
      </c>
      <c r="O441">
        <v>0</v>
      </c>
      <c r="P441">
        <v>0</v>
      </c>
      <c r="Q441">
        <v>0</v>
      </c>
      <c r="R441">
        <v>0</v>
      </c>
      <c r="S441">
        <v>0</v>
      </c>
      <c r="T441">
        <v>0</v>
      </c>
      <c r="U441">
        <v>0</v>
      </c>
      <c r="V441">
        <v>0</v>
      </c>
      <c r="W441">
        <v>0</v>
      </c>
      <c r="X441">
        <v>0</v>
      </c>
      <c r="Y441">
        <v>0</v>
      </c>
    </row>
    <row r="442" spans="1:25">
      <c r="A442">
        <v>921688679</v>
      </c>
      <c r="B442">
        <v>9032019</v>
      </c>
      <c r="C442">
        <v>903</v>
      </c>
      <c r="D442">
        <v>2019</v>
      </c>
      <c r="E442" t="s">
        <v>155</v>
      </c>
      <c r="F442">
        <v>0</v>
      </c>
      <c r="G442">
        <v>0</v>
      </c>
      <c r="H442">
        <v>0</v>
      </c>
      <c r="I442">
        <v>0</v>
      </c>
      <c r="J442">
        <v>0</v>
      </c>
      <c r="K442">
        <v>0</v>
      </c>
      <c r="L442">
        <v>0</v>
      </c>
      <c r="M442">
        <v>0</v>
      </c>
      <c r="N442">
        <v>0</v>
      </c>
      <c r="O442">
        <v>0</v>
      </c>
      <c r="P442">
        <v>0</v>
      </c>
      <c r="Q442">
        <v>0</v>
      </c>
      <c r="R442">
        <v>0</v>
      </c>
      <c r="S442">
        <v>0</v>
      </c>
      <c r="T442">
        <v>0</v>
      </c>
      <c r="U442">
        <v>0</v>
      </c>
      <c r="V442">
        <v>0</v>
      </c>
      <c r="W442">
        <v>0</v>
      </c>
      <c r="X442">
        <v>0</v>
      </c>
      <c r="Y442">
        <v>0</v>
      </c>
    </row>
    <row r="443" spans="1:25">
      <c r="A443">
        <v>921688679</v>
      </c>
      <c r="B443">
        <v>9032020</v>
      </c>
      <c r="C443">
        <v>903</v>
      </c>
      <c r="D443">
        <v>2020</v>
      </c>
      <c r="E443" t="s">
        <v>155</v>
      </c>
      <c r="F443">
        <v>0</v>
      </c>
      <c r="G443">
        <v>0</v>
      </c>
      <c r="H443">
        <v>0</v>
      </c>
      <c r="I443">
        <v>0</v>
      </c>
      <c r="J443">
        <v>0</v>
      </c>
      <c r="K443">
        <v>0</v>
      </c>
      <c r="L443">
        <v>0</v>
      </c>
      <c r="M443">
        <v>0</v>
      </c>
      <c r="N443">
        <v>0</v>
      </c>
      <c r="O443">
        <v>0</v>
      </c>
      <c r="P443">
        <v>0</v>
      </c>
      <c r="Q443">
        <v>0</v>
      </c>
      <c r="R443">
        <v>0</v>
      </c>
      <c r="S443">
        <v>0</v>
      </c>
      <c r="T443">
        <v>0</v>
      </c>
      <c r="U443">
        <v>0</v>
      </c>
      <c r="V443">
        <v>0</v>
      </c>
      <c r="W443">
        <v>0</v>
      </c>
      <c r="X443">
        <v>0</v>
      </c>
      <c r="Y443">
        <v>0</v>
      </c>
    </row>
    <row r="444" spans="1:25">
      <c r="A444">
        <v>921688679</v>
      </c>
      <c r="B444">
        <v>9032021</v>
      </c>
      <c r="C444">
        <v>903</v>
      </c>
      <c r="D444">
        <v>2021</v>
      </c>
      <c r="E444" t="s">
        <v>155</v>
      </c>
      <c r="F444">
        <v>0</v>
      </c>
      <c r="G444">
        <v>0</v>
      </c>
      <c r="H444">
        <v>0</v>
      </c>
      <c r="I444">
        <v>0</v>
      </c>
      <c r="J444">
        <v>0</v>
      </c>
      <c r="K444">
        <v>0</v>
      </c>
      <c r="L444">
        <v>0</v>
      </c>
      <c r="M444">
        <v>0</v>
      </c>
      <c r="N444">
        <v>0</v>
      </c>
      <c r="O444">
        <v>0</v>
      </c>
      <c r="P444">
        <v>0</v>
      </c>
      <c r="Q444">
        <v>0</v>
      </c>
      <c r="R444">
        <v>0</v>
      </c>
      <c r="S444">
        <v>0</v>
      </c>
      <c r="T444">
        <v>0</v>
      </c>
      <c r="U444">
        <v>0</v>
      </c>
      <c r="V444">
        <v>0</v>
      </c>
      <c r="W444">
        <v>0</v>
      </c>
      <c r="X444">
        <v>0</v>
      </c>
      <c r="Y444">
        <v>0</v>
      </c>
    </row>
    <row r="445" spans="1:25">
      <c r="A445">
        <v>921688679</v>
      </c>
      <c r="B445">
        <v>9032022</v>
      </c>
      <c r="C445">
        <v>903</v>
      </c>
      <c r="D445">
        <v>2022</v>
      </c>
      <c r="E445" t="s">
        <v>155</v>
      </c>
      <c r="F445">
        <v>0</v>
      </c>
      <c r="G445">
        <v>0</v>
      </c>
      <c r="H445">
        <v>0</v>
      </c>
      <c r="I445">
        <v>0</v>
      </c>
      <c r="J445">
        <v>0</v>
      </c>
      <c r="K445">
        <v>0</v>
      </c>
      <c r="L445">
        <v>0</v>
      </c>
      <c r="M445">
        <v>0</v>
      </c>
      <c r="N445">
        <v>0</v>
      </c>
      <c r="O445">
        <v>0</v>
      </c>
      <c r="P445">
        <v>0</v>
      </c>
      <c r="Q445">
        <v>0</v>
      </c>
      <c r="R445">
        <v>0</v>
      </c>
      <c r="S445">
        <v>0</v>
      </c>
      <c r="T445">
        <v>0</v>
      </c>
      <c r="U445">
        <v>0</v>
      </c>
      <c r="V445">
        <v>0</v>
      </c>
      <c r="W445">
        <v>0</v>
      </c>
      <c r="X445">
        <v>0</v>
      </c>
      <c r="Y445">
        <v>0</v>
      </c>
    </row>
    <row r="446" spans="1:25">
      <c r="A446">
        <v>921688679</v>
      </c>
      <c r="B446">
        <v>9032023</v>
      </c>
      <c r="C446">
        <v>903</v>
      </c>
      <c r="D446">
        <v>2023</v>
      </c>
      <c r="E446" t="s">
        <v>155</v>
      </c>
      <c r="F446">
        <v>0</v>
      </c>
      <c r="G446">
        <v>0</v>
      </c>
      <c r="H446">
        <v>0</v>
      </c>
      <c r="I446">
        <v>0</v>
      </c>
      <c r="J446">
        <v>0</v>
      </c>
      <c r="K446">
        <v>0</v>
      </c>
      <c r="L446">
        <v>0</v>
      </c>
      <c r="M446">
        <v>0</v>
      </c>
      <c r="N446">
        <v>0</v>
      </c>
      <c r="O446">
        <v>0</v>
      </c>
      <c r="P446">
        <v>0</v>
      </c>
      <c r="Q446">
        <v>0</v>
      </c>
      <c r="R446">
        <v>0</v>
      </c>
      <c r="S446">
        <v>0</v>
      </c>
      <c r="T446">
        <v>0</v>
      </c>
      <c r="U446">
        <v>0</v>
      </c>
      <c r="V446">
        <v>0</v>
      </c>
      <c r="W446">
        <v>0</v>
      </c>
      <c r="X446">
        <v>0</v>
      </c>
      <c r="Y446">
        <v>0</v>
      </c>
    </row>
    <row r="448" spans="1:25">
      <c r="F448" s="42">
        <f>F312-'[1]Data analyse regional'!F312</f>
        <v>1213.0764754305819</v>
      </c>
      <c r="G448" s="42">
        <f>G312-'[1]Data analyse regional'!G312</f>
        <v>64.505262158053938</v>
      </c>
      <c r="H448" s="42">
        <f>H312-'[1]Data analyse regional'!H312</f>
        <v>25.875772543059611</v>
      </c>
      <c r="I448" s="42">
        <f>I312-'[1]Data analyse regional'!I312</f>
        <v>34.968991556492028</v>
      </c>
      <c r="J448" s="42">
        <f>J312-'[1]Data analyse regional'!J312</f>
        <v>13.47114127708403</v>
      </c>
      <c r="K448" s="42">
        <f>K312-'[1]Data analyse regional'!K312</f>
        <v>0</v>
      </c>
      <c r="L448" s="42">
        <f>L312-'[1]Data analyse regional'!L312</f>
        <v>0</v>
      </c>
      <c r="M448" s="42">
        <f>M312-'[1]Data analyse regional'!M312</f>
        <v>0</v>
      </c>
      <c r="N448" s="42">
        <f>N312-'[1]Data analyse regional'!N312</f>
        <v>1300.1460978791438</v>
      </c>
      <c r="O448" s="42">
        <f>O312-'[1]Data analyse regional'!O312</f>
        <v>4926.7799999999988</v>
      </c>
      <c r="P448" s="42">
        <f>P312-'[1]Data analyse regional'!P312</f>
        <v>0</v>
      </c>
      <c r="Q448" s="42">
        <f>Q312-'[1]Data analyse regional'!Q312</f>
        <v>0</v>
      </c>
      <c r="R448" s="42">
        <f>R312-'[1]Data analyse regional'!R312</f>
        <v>0</v>
      </c>
      <c r="S448" s="42">
        <f>S312-'[1]Data analyse regional'!S312</f>
        <v>0</v>
      </c>
      <c r="T448" s="42">
        <f>T312-'[1]Data analyse regional'!T312</f>
        <v>1712.0249058787012</v>
      </c>
      <c r="U448" s="42">
        <f>U312-'[1]Data analyse regional'!U312</f>
        <v>1.0000000009313226E-2</v>
      </c>
      <c r="V448" s="42">
        <f>V312-'[1]Data analyse regional'!V312</f>
        <v>0</v>
      </c>
      <c r="W448" s="42">
        <f>W312-'[1]Data analyse regional'!W312</f>
        <v>0</v>
      </c>
      <c r="X448" s="42">
        <f>X312-'[1]Data analyse regional'!X312</f>
        <v>0</v>
      </c>
      <c r="Y448" s="42">
        <f>Y312-'[1]Data analyse regional'!Y312</f>
        <v>0</v>
      </c>
    </row>
    <row r="449" spans="6:25">
      <c r="F449" s="42">
        <f>F313-'[1]Data analyse regional'!F313</f>
        <v>1985.6031092042685</v>
      </c>
      <c r="G449" s="42">
        <f>G313-'[1]Data analyse regional'!G313</f>
        <v>1047.4872276012502</v>
      </c>
      <c r="H449" s="42">
        <f>H313-'[1]Data analyse regional'!H313</f>
        <v>412.66835203815026</v>
      </c>
      <c r="I449" s="42">
        <f>I313-'[1]Data analyse regional'!I313</f>
        <v>34.968991556492028</v>
      </c>
      <c r="J449" s="42">
        <f>J313-'[1]Data analyse regional'!J313</f>
        <v>13.47114127708403</v>
      </c>
      <c r="K449" s="42">
        <f>K313-'[1]Data analyse regional'!K313</f>
        <v>0</v>
      </c>
      <c r="L449" s="42">
        <f>L313-'[1]Data analyse regional'!L313</f>
        <v>0</v>
      </c>
      <c r="M449" s="42">
        <f>M313-'[1]Data analyse regional'!M313</f>
        <v>0</v>
      </c>
      <c r="N449" s="42">
        <f>N313-'[1]Data analyse regional'!N313</f>
        <v>2668.8621176010347</v>
      </c>
      <c r="O449" s="42">
        <f>O313-'[1]Data analyse regional'!O313</f>
        <v>5176.2500000000009</v>
      </c>
      <c r="P449" s="42">
        <f>P313-'[1]Data analyse regional'!P313</f>
        <v>162</v>
      </c>
      <c r="Q449" s="42">
        <f>Q313-'[1]Data analyse regional'!Q313</f>
        <v>0</v>
      </c>
      <c r="R449" s="42">
        <f>R313-'[1]Data analyse regional'!R313</f>
        <v>0</v>
      </c>
      <c r="S449" s="42">
        <f>S313-'[1]Data analyse regional'!S313</f>
        <v>3.092281986027956E-11</v>
      </c>
      <c r="T449" s="42">
        <f>T313-'[1]Data analyse regional'!T313</f>
        <v>3263.596617600997</v>
      </c>
      <c r="U449" s="42">
        <f>U313-'[1]Data analyse regional'!U313</f>
        <v>0</v>
      </c>
      <c r="V449" s="42">
        <f>V313-'[1]Data analyse regional'!V313</f>
        <v>0</v>
      </c>
      <c r="W449" s="42">
        <f>W313-'[1]Data analyse regional'!W313</f>
        <v>0</v>
      </c>
      <c r="X449" s="42">
        <f>X313-'[1]Data analyse regional'!X313</f>
        <v>0</v>
      </c>
      <c r="Y449" s="42">
        <f>Y313-'[1]Data analyse regional'!Y313</f>
        <v>0</v>
      </c>
    </row>
    <row r="450" spans="6:25">
      <c r="F450" s="42">
        <f>F314-'[1]Data analyse regional'!F314</f>
        <v>537.19616948395014</v>
      </c>
      <c r="G450" s="42">
        <f>G314-'[1]Data analyse regional'!G314</f>
        <v>410.11792656432044</v>
      </c>
      <c r="H450" s="42">
        <f>H314-'[1]Data analyse regional'!H314</f>
        <v>76.669626695252191</v>
      </c>
      <c r="I450" s="42">
        <f>I314-'[1]Data analyse regional'!I314</f>
        <v>34.968991556492028</v>
      </c>
      <c r="J450" s="42">
        <f>J314-'[1]Data analyse regional'!J314</f>
        <v>13.47114127708403</v>
      </c>
      <c r="K450" s="42">
        <f>K314-'[1]Data analyse regional'!K314</f>
        <v>0</v>
      </c>
      <c r="L450" s="42">
        <f>L314-'[1]Data analyse regional'!L314</f>
        <v>0</v>
      </c>
      <c r="M450" s="42">
        <f>M314-'[1]Data analyse regional'!M314</f>
        <v>0</v>
      </c>
      <c r="N450" s="42">
        <f>N314-'[1]Data analyse regional'!N314</f>
        <v>919.08460218663822</v>
      </c>
      <c r="O450" s="42">
        <f>O314-'[1]Data analyse regional'!O314</f>
        <v>5112.62</v>
      </c>
      <c r="P450" s="42">
        <f>P314-'[1]Data analyse regional'!P314</f>
        <v>162</v>
      </c>
      <c r="Q450" s="42">
        <f>Q314-'[1]Data analyse regional'!Q314</f>
        <v>0</v>
      </c>
      <c r="R450" s="42">
        <f>R314-'[1]Data analyse regional'!R314</f>
        <v>0</v>
      </c>
      <c r="S450" s="42">
        <f>S314-'[1]Data analyse regional'!S314</f>
        <v>0</v>
      </c>
      <c r="T450" s="42">
        <f>T314-'[1]Data analyse regional'!T314</f>
        <v>1508.4996341869119</v>
      </c>
      <c r="U450" s="42">
        <f>U314-'[1]Data analyse regional'!U314</f>
        <v>-252.67000000001281</v>
      </c>
      <c r="V450" s="42">
        <f>V314-'[1]Data analyse regional'!V314</f>
        <v>0</v>
      </c>
      <c r="W450" s="42">
        <f>W314-'[1]Data analyse regional'!W314</f>
        <v>0</v>
      </c>
      <c r="X450" s="42">
        <f>X314-'[1]Data analyse regional'!X314</f>
        <v>0</v>
      </c>
      <c r="Y450" s="42">
        <f>Y314-'[1]Data analyse regional'!Y314</f>
        <v>0</v>
      </c>
    </row>
    <row r="451" spans="6:25">
      <c r="F451" s="42">
        <f>F315-'[1]Data analyse regional'!F315</f>
        <v>527.25955893582795</v>
      </c>
      <c r="G451" s="42">
        <f>G315-'[1]Data analyse regional'!G315</f>
        <v>44.383482864999905</v>
      </c>
      <c r="H451" s="42">
        <f>H315-'[1]Data analyse regional'!H315</f>
        <v>10.922963542274374</v>
      </c>
      <c r="I451" s="42">
        <f>I315-'[1]Data analyse regional'!I315</f>
        <v>34.968991556492028</v>
      </c>
      <c r="J451" s="42">
        <f>J315-'[1]Data analyse regional'!J315</f>
        <v>13.47114127708403</v>
      </c>
      <c r="K451" s="42">
        <f>K315-'[1]Data analyse regional'!K315</f>
        <v>0</v>
      </c>
      <c r="L451" s="42">
        <f>L315-'[1]Data analyse regional'!L315</f>
        <v>0</v>
      </c>
      <c r="M451" s="42">
        <f>M315-'[1]Data analyse regional'!M315</f>
        <v>0</v>
      </c>
      <c r="N451" s="42">
        <f>N315-'[1]Data analyse regional'!N315</f>
        <v>609.1602110920976</v>
      </c>
      <c r="O451" s="42">
        <f>O315-'[1]Data analyse regional'!O315</f>
        <v>4948.9999999999991</v>
      </c>
      <c r="P451" s="42">
        <f>P315-'[1]Data analyse regional'!P315</f>
        <v>162</v>
      </c>
      <c r="Q451" s="42">
        <f>Q315-'[1]Data analyse regional'!Q315</f>
        <v>0</v>
      </c>
      <c r="R451" s="42">
        <f>R315-'[1]Data analyse regional'!R315</f>
        <v>0</v>
      </c>
      <c r="S451" s="42">
        <f>S315-'[1]Data analyse regional'!S315</f>
        <v>-5.0022208597511053E-12</v>
      </c>
      <c r="T451" s="42">
        <f>T315-'[1]Data analyse regional'!T315</f>
        <v>1184.896611092292</v>
      </c>
      <c r="U451" s="42">
        <f>U315-'[1]Data analyse regional'!U315</f>
        <v>9.9999999947613105E-3</v>
      </c>
      <c r="V451" s="42">
        <f>V315-'[1]Data analyse regional'!V315</f>
        <v>0</v>
      </c>
      <c r="W451" s="42">
        <f>W315-'[1]Data analyse regional'!W315</f>
        <v>0</v>
      </c>
      <c r="X451" s="42">
        <f>X315-'[1]Data analyse regional'!X315</f>
        <v>0</v>
      </c>
      <c r="Y451" s="42">
        <f>Y315-'[1]Data analyse regional'!Y315</f>
        <v>0</v>
      </c>
    </row>
    <row r="452" spans="6:25">
      <c r="F452" s="42">
        <f>F316-'[1]Data analyse regional'!F316</f>
        <v>0</v>
      </c>
      <c r="G452" s="42">
        <f>G316-'[1]Data analyse regional'!G316</f>
        <v>0</v>
      </c>
      <c r="H452" s="42">
        <f>H316-'[1]Data analyse regional'!H316</f>
        <v>0</v>
      </c>
      <c r="I452" s="42">
        <f>I316-'[1]Data analyse regional'!I316</f>
        <v>34.968991556492028</v>
      </c>
      <c r="J452" s="42">
        <f>J316-'[1]Data analyse regional'!J316</f>
        <v>13.47114127708403</v>
      </c>
      <c r="K452" s="42">
        <f>K316-'[1]Data analyse regional'!K316</f>
        <v>0</v>
      </c>
      <c r="L452" s="42">
        <f>L316-'[1]Data analyse regional'!L316</f>
        <v>0</v>
      </c>
      <c r="M452" s="42">
        <f>M316-'[1]Data analyse regional'!M316</f>
        <v>0</v>
      </c>
      <c r="N452" s="42">
        <f>N316-'[1]Data analyse regional'!N316</f>
        <v>48.440132833573443</v>
      </c>
      <c r="O452" s="42">
        <f>O316-'[1]Data analyse regional'!O316</f>
        <v>4084.4400000000005</v>
      </c>
      <c r="P452" s="42">
        <f>P316-'[1]Data analyse regional'!P316</f>
        <v>856</v>
      </c>
      <c r="Q452" s="42">
        <f>Q316-'[1]Data analyse regional'!Q316</f>
        <v>0</v>
      </c>
      <c r="R452" s="42">
        <f>R316-'[1]Data analyse regional'!R316</f>
        <v>0</v>
      </c>
      <c r="S452" s="42">
        <f>S316-'[1]Data analyse regional'!S316</f>
        <v>0</v>
      </c>
      <c r="T452" s="42">
        <f>T316-'[1]Data analyse regional'!T316</f>
        <v>1245.8993168339075</v>
      </c>
      <c r="U452" s="42">
        <f>U316-'[1]Data analyse regional'!U316</f>
        <v>9.9999999947613105E-3</v>
      </c>
      <c r="V452" s="42">
        <f>V316-'[1]Data analyse regional'!V316</f>
        <v>0</v>
      </c>
      <c r="W452" s="42">
        <f>W316-'[1]Data analyse regional'!W316</f>
        <v>0</v>
      </c>
      <c r="X452" s="42">
        <f>X316-'[1]Data analyse regional'!X316</f>
        <v>0</v>
      </c>
      <c r="Y452" s="42">
        <f>Y316-'[1]Data analyse regional'!Y316</f>
        <v>0</v>
      </c>
    </row>
    <row r="453" spans="6:25">
      <c r="F453" s="42"/>
      <c r="G453" s="42"/>
      <c r="H453" s="42"/>
      <c r="I453" s="42"/>
      <c r="J453" s="42"/>
      <c r="K453" s="42"/>
      <c r="L453" s="42"/>
      <c r="M453" s="42"/>
      <c r="N453" s="42"/>
      <c r="O453" s="42"/>
      <c r="P453" s="42"/>
      <c r="Q453" s="42"/>
      <c r="R453" s="42"/>
      <c r="S453" s="42"/>
      <c r="T453" s="42"/>
      <c r="U453" s="42"/>
      <c r="V453" s="42"/>
      <c r="W453" s="42"/>
      <c r="X453" s="42"/>
      <c r="Y453" s="42"/>
    </row>
  </sheetData>
  <autoFilter ref="A1:Y1" xr:uid="{110C1B02-16BC-4F72-824A-8CAC8AB15019}"/>
  <sortState xmlns:xlrd2="http://schemas.microsoft.com/office/spreadsheetml/2017/richdata2" ref="A2:Y446">
    <sortCondition ref="C2:C446"/>
    <sortCondition ref="D2:D446"/>
  </sortState>
  <pageMargins left="0.7" right="0.7" top="0.75" bottom="0.75" header="0.3" footer="0.3"/>
  <pageSetup paperSize="9" orientation="portrait" horizontalDpi="300" verticalDpi="300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1258E25-48A4-4FB0-AACD-8B2CA5F6C915}">
  <sheetPr>
    <tabColor theme="9" tint="-0.249977111117893"/>
  </sheetPr>
  <dimension ref="A1:H44"/>
  <sheetViews>
    <sheetView zoomScale="80" zoomScaleNormal="80" workbookViewId="0">
      <selection activeCell="D25" sqref="D5:D25"/>
    </sheetView>
  </sheetViews>
  <sheetFormatPr baseColWidth="10" defaultColWidth="11.44140625" defaultRowHeight="13.2"/>
  <cols>
    <col min="1" max="1" width="78.88671875" style="2" customWidth="1"/>
    <col min="2" max="2" width="19.5546875" style="2" customWidth="1"/>
    <col min="3" max="3" width="15" style="2" customWidth="1"/>
    <col min="4" max="4" width="11.44140625" style="2"/>
    <col min="5" max="5" width="55.33203125" style="2" bestFit="1" customWidth="1"/>
    <col min="6" max="6" width="18.44140625" style="2" bestFit="1" customWidth="1"/>
    <col min="7" max="9" width="17" style="2" customWidth="1"/>
    <col min="10" max="16384" width="11.44140625" style="2"/>
  </cols>
  <sheetData>
    <row r="1" spans="1:8">
      <c r="A1" s="68"/>
    </row>
    <row r="2" spans="1:8" ht="21">
      <c r="A2" s="67" t="s">
        <v>185</v>
      </c>
      <c r="B2"/>
      <c r="C2"/>
      <c r="D2"/>
      <c r="F2"/>
      <c r="G2"/>
      <c r="H2"/>
    </row>
    <row r="3" spans="1:8" ht="14.4">
      <c r="A3"/>
      <c r="B3"/>
      <c r="C3"/>
      <c r="D3"/>
    </row>
    <row r="4" spans="1:8">
      <c r="A4" s="68"/>
      <c r="B4" s="43" t="s">
        <v>39</v>
      </c>
      <c r="C4" s="43" t="s">
        <v>186</v>
      </c>
      <c r="D4" s="43" t="s">
        <v>27</v>
      </c>
    </row>
    <row r="5" spans="1:8" ht="14.4">
      <c r="A5" s="130" t="s">
        <v>10</v>
      </c>
      <c r="B5" s="129">
        <v>13609773.375926882</v>
      </c>
      <c r="C5" s="129">
        <v>104259.53518144124</v>
      </c>
      <c r="D5" s="129">
        <f>SUM(B5:C5)</f>
        <v>13714032.911108322</v>
      </c>
      <c r="F5" s="43"/>
      <c r="G5" s="72"/>
    </row>
    <row r="6" spans="1:8" ht="14.4">
      <c r="A6" s="131" t="s">
        <v>11</v>
      </c>
      <c r="B6" s="131"/>
      <c r="C6" s="131"/>
      <c r="D6" s="131"/>
      <c r="F6" s="43"/>
      <c r="G6" s="72"/>
    </row>
    <row r="7" spans="1:8" ht="14.4">
      <c r="A7" s="131" t="s">
        <v>28</v>
      </c>
      <c r="B7" s="132">
        <v>3912509.8121570759</v>
      </c>
      <c r="C7" s="132">
        <v>27321.654241248056</v>
      </c>
      <c r="D7" s="132">
        <f>SUM(B7:C7)</f>
        <v>3939831.4663983239</v>
      </c>
    </row>
    <row r="8" spans="1:8" ht="14.4">
      <c r="A8" s="131" t="s">
        <v>29</v>
      </c>
      <c r="B8" s="132">
        <v>1682042.0619360628</v>
      </c>
      <c r="C8" s="131">
        <v>25663.8467337857</v>
      </c>
      <c r="D8" s="132">
        <f t="shared" ref="D8:D18" si="0">SUM(B8:C8)</f>
        <v>1707705.9086698485</v>
      </c>
    </row>
    <row r="9" spans="1:8" ht="14.4">
      <c r="A9" s="131" t="s">
        <v>30</v>
      </c>
      <c r="B9" s="132">
        <v>1299393</v>
      </c>
      <c r="C9" s="131"/>
      <c r="D9" s="132">
        <f t="shared" si="0"/>
        <v>1299393</v>
      </c>
    </row>
    <row r="10" spans="1:8" ht="14.4">
      <c r="A10" s="131" t="s">
        <v>31</v>
      </c>
      <c r="B10" s="132">
        <v>630593.3235760848</v>
      </c>
      <c r="C10" s="132"/>
      <c r="D10" s="132">
        <f t="shared" si="0"/>
        <v>630593.3235760848</v>
      </c>
    </row>
    <row r="11" spans="1:8" ht="14.4">
      <c r="A11" s="131" t="s">
        <v>14</v>
      </c>
      <c r="B11" s="132">
        <v>2693056</v>
      </c>
      <c r="C11" s="132">
        <v>29314</v>
      </c>
      <c r="D11" s="132">
        <f t="shared" si="0"/>
        <v>2722370</v>
      </c>
    </row>
    <row r="12" spans="1:8" ht="14.4">
      <c r="A12" s="131" t="s">
        <v>32</v>
      </c>
      <c r="B12" s="132">
        <v>383863</v>
      </c>
      <c r="C12" s="132"/>
      <c r="D12" s="132">
        <f t="shared" si="0"/>
        <v>383863</v>
      </c>
    </row>
    <row r="13" spans="1:8" ht="14.4">
      <c r="A13" s="131" t="s">
        <v>15</v>
      </c>
      <c r="B13" s="132">
        <v>2604749</v>
      </c>
      <c r="C13" s="132">
        <v>4016</v>
      </c>
      <c r="D13" s="132">
        <f t="shared" si="0"/>
        <v>2608765</v>
      </c>
    </row>
    <row r="14" spans="1:8" ht="14.4">
      <c r="A14" s="131" t="s">
        <v>16</v>
      </c>
      <c r="B14" s="132">
        <v>1968940.0695288067</v>
      </c>
      <c r="C14" s="132">
        <v>3035.7102811931927</v>
      </c>
      <c r="D14" s="132">
        <f t="shared" si="0"/>
        <v>1971975.77981</v>
      </c>
    </row>
    <row r="15" spans="1:8" ht="15">
      <c r="A15" s="131" t="s">
        <v>17</v>
      </c>
      <c r="B15" s="132">
        <v>18399.626757000002</v>
      </c>
      <c r="C15" s="132">
        <v>5796.8368470000005</v>
      </c>
      <c r="D15" s="132">
        <f t="shared" si="0"/>
        <v>24196.463604000004</v>
      </c>
      <c r="E15" s="62"/>
    </row>
    <row r="16" spans="1:8" ht="14.4">
      <c r="A16" s="131" t="s">
        <v>187</v>
      </c>
      <c r="B16" s="132">
        <v>60010381.189999998</v>
      </c>
      <c r="C16" s="132">
        <v>464011.17</v>
      </c>
      <c r="D16" s="132">
        <f t="shared" si="0"/>
        <v>60474392.359999999</v>
      </c>
    </row>
    <row r="17" spans="1:4" ht="14.4">
      <c r="A17" s="131" t="s">
        <v>188</v>
      </c>
      <c r="B17" s="132">
        <v>1286527.10155359</v>
      </c>
      <c r="C17" s="132"/>
      <c r="D17" s="132">
        <f t="shared" si="0"/>
        <v>1286527.10155359</v>
      </c>
    </row>
    <row r="18" spans="1:4" ht="14.4">
      <c r="A18" s="131" t="s">
        <v>19</v>
      </c>
      <c r="B18" s="132">
        <v>5016867.8674839996</v>
      </c>
      <c r="C18" s="132">
        <v>38791.333811999997</v>
      </c>
      <c r="D18" s="132">
        <f t="shared" si="0"/>
        <v>5055659.2012959998</v>
      </c>
    </row>
    <row r="19" spans="1:4" ht="14.4">
      <c r="A19" s="130" t="s">
        <v>20</v>
      </c>
      <c r="B19" s="129">
        <v>13389008.300950713</v>
      </c>
      <c r="C19" s="129">
        <v>136396.81458927327</v>
      </c>
      <c r="D19" s="129">
        <f>C19+B19</f>
        <v>13525405.115539987</v>
      </c>
    </row>
    <row r="20" spans="1:4" ht="14.4">
      <c r="A20" s="131" t="s">
        <v>21</v>
      </c>
      <c r="B20" s="143">
        <v>1.0005699627729727</v>
      </c>
      <c r="C20" s="210">
        <v>1.3174873053799538</v>
      </c>
      <c r="D20" s="133"/>
    </row>
    <row r="21" spans="1:4" ht="14.4">
      <c r="A21" s="131" t="s">
        <v>22</v>
      </c>
      <c r="B21" s="144">
        <v>0.98055856351751325</v>
      </c>
      <c r="C21" s="133"/>
      <c r="D21" s="133"/>
    </row>
    <row r="22" spans="1:4" ht="14.4">
      <c r="A22" s="131" t="s">
        <v>34</v>
      </c>
      <c r="B22" s="132">
        <v>1450485.1186470001</v>
      </c>
      <c r="C22" s="133"/>
      <c r="D22" s="133"/>
    </row>
    <row r="23" spans="1:4" ht="14.4">
      <c r="A23" s="131" t="s">
        <v>35</v>
      </c>
      <c r="B23" s="132">
        <v>1162744.4261890091</v>
      </c>
      <c r="C23" s="133"/>
      <c r="D23" s="132"/>
    </row>
    <row r="24" spans="1:4" ht="14.4">
      <c r="A24" s="131" t="s">
        <v>36</v>
      </c>
      <c r="B24" s="132">
        <v>10996543.831090873</v>
      </c>
      <c r="C24" s="132"/>
      <c r="D24" s="132"/>
    </row>
    <row r="25" spans="1:4" ht="14.4">
      <c r="A25" s="130" t="s">
        <v>23</v>
      </c>
      <c r="B25" s="129"/>
      <c r="C25" s="129"/>
      <c r="D25" s="211">
        <f>0.3*D5+0.7*D19</f>
        <v>13581993.454210486</v>
      </c>
    </row>
    <row r="26" spans="1:4" ht="14.4">
      <c r="A26" s="71" t="s">
        <v>246</v>
      </c>
      <c r="D26" s="70">
        <v>13612032.80765944</v>
      </c>
    </row>
    <row r="27" spans="1:4" ht="14.4">
      <c r="A27" s="154" t="s">
        <v>245</v>
      </c>
      <c r="D27" s="70">
        <f>D25-D26</f>
        <v>-30039.35344895348</v>
      </c>
    </row>
    <row r="28" spans="1:4" ht="14.4">
      <c r="A28" s="60"/>
      <c r="B28" s="24"/>
      <c r="C28"/>
      <c r="D28"/>
    </row>
    <row r="29" spans="1:4" ht="14.4">
      <c r="A29" s="60"/>
      <c r="C29"/>
      <c r="D29" s="24"/>
    </row>
    <row r="30" spans="1:4" ht="14.4">
      <c r="A30" s="60"/>
      <c r="C30" s="145"/>
      <c r="D30" s="35"/>
    </row>
    <row r="31" spans="1:4" ht="14.4">
      <c r="A31" s="60" t="s">
        <v>263</v>
      </c>
      <c r="C31" s="145"/>
      <c r="D31" s="35"/>
    </row>
    <row r="32" spans="1:4" ht="14.4">
      <c r="A32" s="60"/>
      <c r="C32" s="145"/>
      <c r="D32" s="35"/>
    </row>
    <row r="33" spans="2:8" ht="14.4">
      <c r="C33" s="18"/>
      <c r="D33" s="64"/>
      <c r="E33" s="68"/>
      <c r="F33" s="63"/>
      <c r="G33" s="63"/>
      <c r="H33" s="63"/>
    </row>
    <row r="34" spans="2:8" ht="14.4">
      <c r="C34" s="18"/>
      <c r="D34" s="64"/>
    </row>
    <row r="35" spans="2:8" ht="14.4">
      <c r="C35" s="18"/>
      <c r="D35" s="64"/>
      <c r="E35" s="68"/>
    </row>
    <row r="36" spans="2:8" ht="14.4">
      <c r="B36" s="65"/>
      <c r="C36" s="18"/>
      <c r="D36" s="64"/>
      <c r="E36" s="68"/>
      <c r="G36" s="35"/>
    </row>
    <row r="37" spans="2:8" ht="14.4">
      <c r="B37" s="66"/>
      <c r="C37" s="18"/>
      <c r="D37" s="64"/>
      <c r="E37"/>
    </row>
    <row r="38" spans="2:8" ht="14.4">
      <c r="C38" s="18"/>
      <c r="D38" s="64"/>
      <c r="E38" s="69"/>
    </row>
    <row r="39" spans="2:8" ht="14.4">
      <c r="C39" s="18"/>
      <c r="D39" s="64"/>
    </row>
    <row r="40" spans="2:8" ht="14.4">
      <c r="C40" s="18"/>
      <c r="D40" s="64"/>
    </row>
    <row r="41" spans="2:8" ht="14.4">
      <c r="D41" s="64"/>
    </row>
    <row r="42" spans="2:8" ht="14.4">
      <c r="E42" s="60"/>
    </row>
    <row r="43" spans="2:8" ht="14.4">
      <c r="E43" s="60"/>
    </row>
    <row r="44" spans="2:8" ht="14.4">
      <c r="E44" s="60"/>
    </row>
  </sheetData>
  <pageMargins left="0.78740157499999996" right="0.78740157499999996" top="0.984251969" bottom="0.984251969" header="0.5" footer="0.5"/>
  <pageSetup paperSize="9" orientation="portrait" r:id="rId1"/>
  <headerFooter alignWithMargins="0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1DD03EA-0E08-4EF5-8034-CD8BEEF5567A}">
  <dimension ref="A5:E25"/>
  <sheetViews>
    <sheetView workbookViewId="0">
      <selection activeCell="C30" sqref="C30"/>
    </sheetView>
  </sheetViews>
  <sheetFormatPr baseColWidth="10" defaultRowHeight="14.4"/>
  <cols>
    <col min="1" max="1" width="45.33203125" bestFit="1" customWidth="1"/>
    <col min="2" max="2" width="14.6640625" bestFit="1" customWidth="1"/>
  </cols>
  <sheetData>
    <row r="5" spans="1:2">
      <c r="A5" s="130" t="s">
        <v>10</v>
      </c>
      <c r="B5" s="129">
        <f>B8+B9+B14</f>
        <v>904860</v>
      </c>
    </row>
    <row r="6" spans="1:2">
      <c r="A6" s="131" t="s">
        <v>11</v>
      </c>
      <c r="B6" s="131"/>
    </row>
    <row r="7" spans="1:2">
      <c r="A7" s="131" t="s">
        <v>12</v>
      </c>
      <c r="B7" s="132">
        <v>50535</v>
      </c>
    </row>
    <row r="8" spans="1:2">
      <c r="A8" s="131" t="s">
        <v>13</v>
      </c>
      <c r="B8" s="132">
        <v>53799</v>
      </c>
    </row>
    <row r="9" spans="1:2">
      <c r="A9" s="131" t="s">
        <v>14</v>
      </c>
      <c r="B9" s="132">
        <v>215683</v>
      </c>
    </row>
    <row r="10" spans="1:2">
      <c r="A10" s="131" t="s">
        <v>15</v>
      </c>
      <c r="B10" s="132">
        <v>0</v>
      </c>
    </row>
    <row r="11" spans="1:2">
      <c r="A11" s="131" t="s">
        <v>16</v>
      </c>
      <c r="B11" s="132">
        <v>0</v>
      </c>
    </row>
    <row r="12" spans="1:2">
      <c r="A12" s="131" t="s">
        <v>17</v>
      </c>
      <c r="B12" s="132">
        <v>0</v>
      </c>
    </row>
    <row r="13" spans="1:2">
      <c r="A13" s="131" t="s">
        <v>18</v>
      </c>
      <c r="B13" s="132">
        <v>7600212</v>
      </c>
    </row>
    <row r="14" spans="1:2">
      <c r="A14" s="131" t="s">
        <v>19</v>
      </c>
      <c r="B14" s="132">
        <v>635378</v>
      </c>
    </row>
    <row r="15" spans="1:2">
      <c r="A15" s="130" t="s">
        <v>20</v>
      </c>
      <c r="B15" s="240">
        <f>+B5*B17</f>
        <v>887667.66</v>
      </c>
    </row>
    <row r="16" spans="1:2">
      <c r="A16" s="131" t="s">
        <v>21</v>
      </c>
      <c r="B16" s="239">
        <v>1.0009999999999999</v>
      </c>
    </row>
    <row r="17" spans="1:5">
      <c r="A17" s="131" t="s">
        <v>22</v>
      </c>
      <c r="B17" s="239">
        <v>0.98099999999999998</v>
      </c>
    </row>
    <row r="18" spans="1:5">
      <c r="A18" s="133" t="s">
        <v>23</v>
      </c>
      <c r="B18" s="241">
        <f>0.3*B5+0.7*B15</f>
        <v>892825.36199999996</v>
      </c>
    </row>
    <row r="19" spans="1:5">
      <c r="A19" s="71" t="s">
        <v>246</v>
      </c>
      <c r="B19" s="241">
        <v>890326</v>
      </c>
    </row>
    <row r="20" spans="1:5">
      <c r="A20" s="154" t="s">
        <v>245</v>
      </c>
      <c r="B20" s="241">
        <f>+B18-B19</f>
        <v>2499.3619999999646</v>
      </c>
    </row>
    <row r="21" spans="1:5">
      <c r="B21" s="236"/>
      <c r="C21" s="229"/>
      <c r="D21" s="229"/>
      <c r="E21" s="229"/>
    </row>
    <row r="22" spans="1:5">
      <c r="B22" s="237"/>
      <c r="C22" s="229"/>
      <c r="D22" s="229"/>
      <c r="E22" s="229"/>
    </row>
    <row r="23" spans="1:5">
      <c r="B23" s="238"/>
      <c r="C23" s="229"/>
      <c r="D23" s="229"/>
      <c r="E23" s="229"/>
    </row>
    <row r="24" spans="1:5">
      <c r="B24" s="238"/>
      <c r="C24" s="229"/>
      <c r="D24" s="229"/>
      <c r="E24" s="229"/>
    </row>
    <row r="25" spans="1:5">
      <c r="B25" s="238"/>
      <c r="C25" s="229"/>
      <c r="D25" s="229"/>
      <c r="E25" s="229"/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B6E69AC-E858-4276-A1B2-8CBC1F75B07E}">
  <sheetPr>
    <tabColor theme="5" tint="0.39997558519241921"/>
  </sheetPr>
  <dimension ref="A1:F18"/>
  <sheetViews>
    <sheetView tabSelected="1" workbookViewId="0">
      <selection sqref="A1:B18"/>
    </sheetView>
  </sheetViews>
  <sheetFormatPr baseColWidth="10" defaultColWidth="11.44140625" defaultRowHeight="14.4"/>
  <cols>
    <col min="1" max="1" width="46.5546875" bestFit="1" customWidth="1"/>
  </cols>
  <sheetData>
    <row r="1" spans="1:6">
      <c r="A1" s="213" t="s">
        <v>269</v>
      </c>
    </row>
    <row r="2" spans="1:6" ht="15" thickBot="1"/>
    <row r="3" spans="1:6" ht="15" thickBot="1">
      <c r="A3" s="99" t="s">
        <v>10</v>
      </c>
      <c r="B3" s="100">
        <f>B6+B7+B12</f>
        <v>795927.92391295487</v>
      </c>
    </row>
    <row r="4" spans="1:6" ht="15" thickBot="1">
      <c r="A4" s="101" t="s">
        <v>11</v>
      </c>
      <c r="B4" s="102"/>
    </row>
    <row r="5" spans="1:6" ht="15" thickBot="1">
      <c r="A5" s="101" t="s">
        <v>12</v>
      </c>
      <c r="B5" s="103">
        <f>Grunnlagsdata!AG9</f>
        <v>61234</v>
      </c>
    </row>
    <row r="6" spans="1:6" ht="15" thickBot="1">
      <c r="A6" s="101" t="s">
        <v>13</v>
      </c>
      <c r="B6" s="103">
        <f>B5*Forutsetninger!C6</f>
        <v>66804.912781954888</v>
      </c>
    </row>
    <row r="7" spans="1:6" ht="15" thickBot="1">
      <c r="A7" s="101" t="s">
        <v>14</v>
      </c>
      <c r="B7" s="103">
        <f>Grunnlagsdata!AI9</f>
        <v>194004</v>
      </c>
    </row>
    <row r="8" spans="1:6" ht="15" thickBot="1">
      <c r="A8" s="101" t="s">
        <v>15</v>
      </c>
      <c r="B8" s="103">
        <v>0</v>
      </c>
      <c r="F8" s="116"/>
    </row>
    <row r="9" spans="1:6" ht="15" thickBot="1">
      <c r="A9" s="101" t="s">
        <v>16</v>
      </c>
      <c r="B9" s="103">
        <v>0</v>
      </c>
    </row>
    <row r="10" spans="1:6" ht="15" thickBot="1">
      <c r="A10" s="101" t="s">
        <v>17</v>
      </c>
      <c r="B10" s="103">
        <v>0</v>
      </c>
    </row>
    <row r="11" spans="1:6" ht="15" thickBot="1">
      <c r="A11" s="101" t="s">
        <v>18</v>
      </c>
      <c r="B11" s="103">
        <f>Grunnlagsdata!AH9*1.01</f>
        <v>7241123.29</v>
      </c>
      <c r="C11" s="42"/>
      <c r="D11" s="42"/>
      <c r="E11" s="42"/>
    </row>
    <row r="12" spans="1:6" ht="15" thickBot="1">
      <c r="A12" s="101" t="s">
        <v>19</v>
      </c>
      <c r="B12" s="103">
        <f>B11*Forutsetninger!C2</f>
        <v>535119.01113100001</v>
      </c>
    </row>
    <row r="13" spans="1:6" ht="15" thickBot="1">
      <c r="A13" s="104" t="s">
        <v>20</v>
      </c>
      <c r="B13" s="108">
        <f>B15*B3</f>
        <v>742562.40507777419</v>
      </c>
    </row>
    <row r="14" spans="1:6" ht="15" thickBot="1">
      <c r="A14" s="105" t="s">
        <v>21</v>
      </c>
      <c r="B14" s="112">
        <f>'Analyse transmisjon'!X9</f>
        <v>0.95199165290015142</v>
      </c>
    </row>
    <row r="15" spans="1:6" ht="15" thickBot="1">
      <c r="A15" s="105" t="s">
        <v>22</v>
      </c>
      <c r="B15" s="112">
        <f>B14*(1-Forutsetninger!C14)</f>
        <v>0.93295181984214837</v>
      </c>
    </row>
    <row r="16" spans="1:6" ht="15" thickBot="1">
      <c r="A16" s="106" t="s">
        <v>23</v>
      </c>
      <c r="B16" s="109">
        <f>0.3*B3+0.7*B13</f>
        <v>758572.0607283283</v>
      </c>
    </row>
    <row r="17" spans="1:3" ht="15" thickBot="1">
      <c r="A17" s="106" t="s">
        <v>244</v>
      </c>
      <c r="B17" s="110">
        <f>'Reberegning 2023 NordLink'!B20</f>
        <v>2499.3619999999646</v>
      </c>
    </row>
    <row r="18" spans="1:3" ht="15" thickBot="1">
      <c r="A18" s="107" t="s">
        <v>250</v>
      </c>
      <c r="B18" s="111">
        <f>B16+B17</f>
        <v>761071.42272832827</v>
      </c>
      <c r="C18" s="42"/>
    </row>
  </sheetData>
  <pageMargins left="0.7" right="0.7" top="0.75" bottom="0.75" header="0.3" footer="0.3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8F0993A-D056-4194-ACCF-ADEB3622A5A3}">
  <sheetPr>
    <tabColor theme="5" tint="0.39997558519241921"/>
  </sheetPr>
  <dimension ref="A1:H33"/>
  <sheetViews>
    <sheetView zoomScaleNormal="100" workbookViewId="0">
      <selection sqref="A1:D32"/>
    </sheetView>
  </sheetViews>
  <sheetFormatPr baseColWidth="10" defaultColWidth="11.44140625" defaultRowHeight="14.4"/>
  <cols>
    <col min="1" max="1" width="57" bestFit="1" customWidth="1"/>
    <col min="2" max="3" width="13.44140625" customWidth="1"/>
    <col min="4" max="4" width="15.5546875" bestFit="1" customWidth="1"/>
    <col min="7" max="7" width="13.6640625" bestFit="1" customWidth="1"/>
  </cols>
  <sheetData>
    <row r="1" spans="1:7">
      <c r="A1" s="48" t="s">
        <v>268</v>
      </c>
    </row>
    <row r="2" spans="1:7" ht="40.200000000000003">
      <c r="A2" s="98" t="s">
        <v>24</v>
      </c>
      <c r="B2" s="97" t="s">
        <v>25</v>
      </c>
      <c r="C2" s="97" t="s">
        <v>26</v>
      </c>
      <c r="D2" s="96" t="s">
        <v>27</v>
      </c>
    </row>
    <row r="3" spans="1:7">
      <c r="A3" s="23" t="s">
        <v>10</v>
      </c>
      <c r="B3" s="94">
        <f>B5+B9+B16+B12+B13</f>
        <v>15592453.229244212</v>
      </c>
      <c r="C3" s="94">
        <f>C5+C9+C12+C16+C13</f>
        <v>149175.32537644208</v>
      </c>
      <c r="D3" s="94">
        <f>SUM(B3:C3)</f>
        <v>15741628.554620653</v>
      </c>
      <c r="E3" s="165"/>
      <c r="F3" s="42"/>
    </row>
    <row r="4" spans="1:7">
      <c r="A4" s="80" t="s">
        <v>11</v>
      </c>
      <c r="B4" s="81"/>
      <c r="C4" s="81"/>
      <c r="D4" s="81"/>
      <c r="E4" s="166"/>
    </row>
    <row r="5" spans="1:7" ht="28.8">
      <c r="A5" s="95" t="s">
        <v>28</v>
      </c>
      <c r="B5" s="81">
        <f>(B6+B8)*Forutsetninger!C6+B7*Forutsetninger!C10</f>
        <v>6346740.2872804385</v>
      </c>
      <c r="C5" s="81">
        <f>C6*Forutsetninger!C6</f>
        <v>56231.918524856883</v>
      </c>
      <c r="D5" s="81">
        <f>B5+C5</f>
        <v>6402972.2058052951</v>
      </c>
      <c r="E5" s="167"/>
      <c r="F5" s="42"/>
    </row>
    <row r="6" spans="1:7">
      <c r="A6" s="82" t="s">
        <v>29</v>
      </c>
      <c r="B6" s="81">
        <f>Grunnlagsdata!Y9+Grunnlagsdata!I9-Grunnlagsdata!J9+Grunnlagsdata!AB9-Grunnlagsdata!W9-Grunnlagsdata!AD9-Grunnlagsdata!AC9-Grunnlagsdata!Z9</f>
        <v>2029574.9783018576</v>
      </c>
      <c r="C6" s="81">
        <f>'Data analyse regional'!F316+'Data analyse regional'!G316-'Data analyse regional'!H316+'Data analyse regional'!I316+'Data analyse regional'!J316</f>
        <v>51542.695822232708</v>
      </c>
      <c r="D6" s="81">
        <f>B6+C6</f>
        <v>2081117.6741240902</v>
      </c>
      <c r="E6" s="167"/>
      <c r="F6" s="42"/>
    </row>
    <row r="7" spans="1:7">
      <c r="A7" s="82" t="s">
        <v>30</v>
      </c>
      <c r="B7" s="81">
        <f>Grunnlagsdata!Z9</f>
        <v>2629486</v>
      </c>
      <c r="C7" s="81"/>
      <c r="D7" s="81">
        <f>B7+C7</f>
        <v>2629486</v>
      </c>
      <c r="E7" s="167"/>
      <c r="F7" s="42"/>
    </row>
    <row r="8" spans="1:7">
      <c r="A8" s="82" t="s">
        <v>31</v>
      </c>
      <c r="B8" s="81">
        <f>Grunnlagsdata!AD9+Grunnlagsdata!AC9</f>
        <v>1227056.4333680135</v>
      </c>
      <c r="C8" s="81"/>
      <c r="D8" s="81"/>
      <c r="E8" s="42"/>
      <c r="F8" s="42"/>
    </row>
    <row r="9" spans="1:7">
      <c r="A9" s="80" t="s">
        <v>14</v>
      </c>
      <c r="B9" s="81">
        <f>Grunnlagsdata!E9</f>
        <v>2839594</v>
      </c>
      <c r="C9" s="81">
        <f>Grunnlagsdata!F9</f>
        <v>30702</v>
      </c>
      <c r="D9" s="81">
        <f>B9+C9</f>
        <v>2870296</v>
      </c>
      <c r="E9" s="167"/>
      <c r="F9" s="42"/>
    </row>
    <row r="10" spans="1:7">
      <c r="A10" s="82" t="s">
        <v>32</v>
      </c>
      <c r="B10" s="81">
        <f>Grunnlagsdata!AF9</f>
        <v>545704.6</v>
      </c>
      <c r="C10" s="81"/>
      <c r="D10" s="81"/>
      <c r="E10" s="166"/>
      <c r="F10" s="42"/>
    </row>
    <row r="11" spans="1:7">
      <c r="A11" s="80" t="s">
        <v>15</v>
      </c>
      <c r="B11" s="81">
        <f>Grunnlagsdata!AA9</f>
        <v>2915449</v>
      </c>
      <c r="C11" s="81">
        <f>Grunnlagsdata!G9</f>
        <v>28661</v>
      </c>
      <c r="D11" s="81">
        <f t="shared" ref="D11:D16" si="0">B11+C11</f>
        <v>2944110</v>
      </c>
      <c r="E11" s="167"/>
      <c r="F11" s="42"/>
    </row>
    <row r="12" spans="1:7">
      <c r="A12" s="80" t="s">
        <v>16</v>
      </c>
      <c r="B12" s="81">
        <f>B11*Forutsetninger!$C$4/1000</f>
        <v>1607625.9450167739</v>
      </c>
      <c r="C12" s="81">
        <f>C11*Forutsetninger!$C$4/1000</f>
        <v>15804.141046585195</v>
      </c>
      <c r="D12" s="81">
        <f t="shared" si="0"/>
        <v>1623430.0860633592</v>
      </c>
      <c r="E12" s="167"/>
      <c r="F12" s="42"/>
    </row>
    <row r="13" spans="1:7">
      <c r="A13" s="80" t="s">
        <v>17</v>
      </c>
      <c r="B13" s="81">
        <f>Grunnlagsdata!S9*Forutsetninger!C10</f>
        <v>29264.4375</v>
      </c>
      <c r="C13" s="81">
        <f>Grunnlagsdata!R9*Forutsetninger!C10</f>
        <v>4378.5625</v>
      </c>
      <c r="D13" s="81">
        <f t="shared" si="0"/>
        <v>33643</v>
      </c>
      <c r="E13" s="167"/>
      <c r="F13" s="42"/>
    </row>
    <row r="14" spans="1:7">
      <c r="A14" s="80" t="s">
        <v>18</v>
      </c>
      <c r="B14" s="81">
        <f>Grunnlagsdata!Q9*1.01</f>
        <v>64536245.730000004</v>
      </c>
      <c r="C14" s="81">
        <f>Grunnlagsdata!P9*1.01</f>
        <v>569129.94999999995</v>
      </c>
      <c r="D14" s="81">
        <f t="shared" si="0"/>
        <v>65105375.680000007</v>
      </c>
      <c r="E14" s="167"/>
      <c r="F14" s="42"/>
    </row>
    <row r="15" spans="1:7">
      <c r="A15" s="83" t="s">
        <v>33</v>
      </c>
      <c r="B15" s="81">
        <f>Grunnlagsdata!AE9*1.01</f>
        <v>1440678.14</v>
      </c>
      <c r="C15" s="81"/>
      <c r="D15" s="84"/>
      <c r="E15" s="166"/>
      <c r="F15" s="42"/>
      <c r="G15" s="20"/>
    </row>
    <row r="16" spans="1:7" ht="15" thickBot="1">
      <c r="A16" s="85" t="s">
        <v>19</v>
      </c>
      <c r="B16" s="86">
        <f>B14*Forutsetninger!$C$2</f>
        <v>4769228.5594469998</v>
      </c>
      <c r="C16" s="86">
        <f>C14*Forutsetninger!$C$2</f>
        <v>42058.703304999995</v>
      </c>
      <c r="D16" s="86">
        <f t="shared" si="0"/>
        <v>4811287.2627520002</v>
      </c>
      <c r="E16" s="167"/>
      <c r="F16" s="42"/>
      <c r="G16" s="25"/>
    </row>
    <row r="17" spans="1:8">
      <c r="A17" s="87" t="s">
        <v>20</v>
      </c>
      <c r="B17" s="88">
        <f>B20+B19*B22+B21*(1-Forutsetninger!C15)</f>
        <v>14855867.235723125</v>
      </c>
      <c r="C17" s="88">
        <f>C18*(C3-C12)+C12</f>
        <v>156911.24260370494</v>
      </c>
      <c r="D17" s="88">
        <f>B17+C17</f>
        <v>15012778.478326829</v>
      </c>
      <c r="E17" s="165"/>
      <c r="F17" s="42"/>
    </row>
    <row r="18" spans="1:8">
      <c r="A18" s="29" t="s">
        <v>21</v>
      </c>
      <c r="B18" s="217">
        <f>'Analyse transmisjon'!X9</f>
        <v>0.95199165290015142</v>
      </c>
      <c r="C18" s="30">
        <f>VLOOKUP(319,'Analyserres regional'!$B$4:$J$45,9,FALSE)</f>
        <v>1.058002913193979</v>
      </c>
      <c r="D18" s="31"/>
      <c r="E18" s="168"/>
    </row>
    <row r="19" spans="1:8">
      <c r="A19" s="29" t="s">
        <v>22</v>
      </c>
      <c r="B19" s="217">
        <f>B18*(1-Forutsetninger!$C$14)</f>
        <v>0.93295181984214837</v>
      </c>
      <c r="C19" s="89"/>
      <c r="D19" s="89"/>
      <c r="E19" s="168"/>
    </row>
    <row r="20" spans="1:8">
      <c r="A20" s="32" t="s">
        <v>34</v>
      </c>
      <c r="B20" s="90">
        <f>B7*Forutsetninger!C10</f>
        <v>2793828.875</v>
      </c>
      <c r="C20" s="91"/>
      <c r="D20" s="168"/>
    </row>
    <row r="21" spans="1:8">
      <c r="A21" s="32" t="s">
        <v>35</v>
      </c>
      <c r="B21" s="90">
        <f>B8*Forutsetninger!C6+B10+B15*Forutsetninger!C2</f>
        <v>1990861.6053858404</v>
      </c>
      <c r="C21" s="91"/>
      <c r="D21" s="168"/>
      <c r="G21" s="42"/>
    </row>
    <row r="22" spans="1:8">
      <c r="A22" s="32" t="s">
        <v>36</v>
      </c>
      <c r="B22" s="90">
        <f>B3-B21-B20</f>
        <v>10807762.748858372</v>
      </c>
      <c r="C22" s="90"/>
      <c r="D22" s="91"/>
      <c r="E22" s="179"/>
    </row>
    <row r="23" spans="1:8">
      <c r="A23" s="74" t="s">
        <v>23</v>
      </c>
      <c r="B23" s="127"/>
      <c r="C23" s="127"/>
      <c r="D23" s="126">
        <f>0.3*D3+0.7*D17</f>
        <v>15231433.501214977</v>
      </c>
      <c r="E23" s="165"/>
      <c r="F23" s="42"/>
      <c r="G23" s="180"/>
    </row>
    <row r="24" spans="1:8">
      <c r="A24" s="74" t="s">
        <v>244</v>
      </c>
      <c r="B24" s="127"/>
      <c r="C24" s="127"/>
      <c r="D24" s="92">
        <f>'Reberegning 2023'!D27</f>
        <v>-30039.35344895348</v>
      </c>
      <c r="E24" s="167"/>
      <c r="F24" s="42"/>
    </row>
    <row r="25" spans="1:8">
      <c r="A25" s="74" t="s">
        <v>37</v>
      </c>
      <c r="B25" s="127"/>
      <c r="C25" s="127"/>
      <c r="D25" s="92">
        <f>+D29+D30+D31</f>
        <v>-18978</v>
      </c>
      <c r="E25" s="167"/>
      <c r="F25" s="42"/>
    </row>
    <row r="26" spans="1:8">
      <c r="A26" s="73" t="s">
        <v>250</v>
      </c>
      <c r="B26" s="128"/>
      <c r="C26" s="128"/>
      <c r="D26" s="93">
        <f>D23+D24+D25</f>
        <v>15182416.147766024</v>
      </c>
      <c r="E26" s="42"/>
      <c r="F26" s="42"/>
      <c r="G26" s="42"/>
      <c r="H26" s="42"/>
    </row>
    <row r="27" spans="1:8">
      <c r="A27" s="135"/>
      <c r="B27" s="134"/>
      <c r="C27" s="134"/>
      <c r="D27" s="134"/>
      <c r="E27" s="42"/>
    </row>
    <row r="28" spans="1:8">
      <c r="A28" s="135" t="s">
        <v>37</v>
      </c>
      <c r="B28" s="134"/>
      <c r="C28" s="134" t="s">
        <v>38</v>
      </c>
      <c r="D28" s="134"/>
    </row>
    <row r="29" spans="1:8">
      <c r="A29" s="173" t="s">
        <v>264</v>
      </c>
      <c r="B29" s="174"/>
      <c r="C29" s="175">
        <v>202303765</v>
      </c>
      <c r="D29" s="176">
        <v>-3</v>
      </c>
    </row>
    <row r="30" spans="1:8">
      <c r="A30" s="173" t="s">
        <v>265</v>
      </c>
      <c r="B30" s="173"/>
      <c r="C30" s="175">
        <v>202417047</v>
      </c>
      <c r="D30" s="176">
        <v>-1618</v>
      </c>
    </row>
    <row r="31" spans="1:8">
      <c r="A31" s="173" t="s">
        <v>266</v>
      </c>
      <c r="B31" s="176"/>
      <c r="C31" s="175">
        <v>202412731</v>
      </c>
      <c r="D31" s="173">
        <v>-17357</v>
      </c>
    </row>
    <row r="32" spans="1:8">
      <c r="A32" s="173"/>
      <c r="B32" s="173"/>
      <c r="C32" s="177"/>
      <c r="D32" s="176"/>
    </row>
    <row r="33" spans="4:4">
      <c r="D33" s="42"/>
    </row>
  </sheetData>
  <pageMargins left="0.7" right="0.7" top="0.75" bottom="0.75" header="0.3" footer="0.3"/>
  <pageSetup paperSize="9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CF6DF94-4111-45E5-B009-50CDE771E1D2}">
  <sheetPr>
    <tabColor theme="7" tint="0.39997558519241921"/>
  </sheetPr>
  <dimension ref="A1:AC41"/>
  <sheetViews>
    <sheetView zoomScale="110" zoomScaleNormal="110" workbookViewId="0">
      <pane xSplit="3" ySplit="2" topLeftCell="D3" activePane="bottomRight" state="frozen"/>
      <selection pane="topRight" activeCell="D1" sqref="D1"/>
      <selection pane="bottomLeft" activeCell="A3" sqref="A3"/>
      <selection pane="bottomRight" activeCell="J17" sqref="J17"/>
    </sheetView>
  </sheetViews>
  <sheetFormatPr baseColWidth="10" defaultColWidth="11.44140625" defaultRowHeight="13.2"/>
  <cols>
    <col min="1" max="2" width="5.44140625" style="2" customWidth="1"/>
    <col min="3" max="3" width="13.33203125" style="2" bestFit="1" customWidth="1"/>
    <col min="4" max="7" width="7.44140625" style="2" customWidth="1"/>
    <col min="8" max="8" width="13" style="2" customWidth="1"/>
    <col min="9" max="9" width="12.6640625" style="2" bestFit="1" customWidth="1"/>
    <col min="10" max="10" width="15.44140625" style="2" customWidth="1"/>
    <col min="11" max="12" width="13.6640625" style="2" bestFit="1" customWidth="1"/>
    <col min="13" max="13" width="15.6640625" style="2" customWidth="1"/>
    <col min="14" max="14" width="15.44140625" style="2" customWidth="1"/>
    <col min="15" max="15" width="13.6640625" style="2" customWidth="1"/>
    <col min="16" max="16" width="12.6640625" style="2" customWidth="1"/>
    <col min="17" max="17" width="14.5546875" style="2" bestFit="1" customWidth="1"/>
    <col min="18" max="18" width="13" style="2" bestFit="1" customWidth="1"/>
    <col min="19" max="19" width="15.5546875" style="2" customWidth="1"/>
    <col min="20" max="20" width="13" style="2" customWidth="1"/>
    <col min="21" max="21" width="14" style="2" bestFit="1" customWidth="1"/>
    <col min="22" max="22" width="14.6640625" style="2" bestFit="1" customWidth="1"/>
    <col min="23" max="23" width="20.6640625" style="2" bestFit="1" customWidth="1"/>
    <col min="24" max="24" width="17.44140625" style="2" bestFit="1" customWidth="1"/>
    <col min="25" max="16384" width="11.44140625" style="2"/>
  </cols>
  <sheetData>
    <row r="1" spans="1:29">
      <c r="A1" s="1" t="s">
        <v>39</v>
      </c>
      <c r="D1" s="242" t="s">
        <v>0</v>
      </c>
      <c r="E1" s="242"/>
      <c r="F1" s="242"/>
      <c r="G1" s="242"/>
      <c r="I1" s="36" t="s">
        <v>227</v>
      </c>
      <c r="J1" s="3"/>
      <c r="M1" s="36" t="s">
        <v>227</v>
      </c>
      <c r="N1" s="36" t="s">
        <v>227</v>
      </c>
      <c r="O1" s="56"/>
      <c r="P1" s="36" t="s">
        <v>227</v>
      </c>
      <c r="Q1" s="4"/>
      <c r="R1" s="5"/>
      <c r="T1" s="21"/>
      <c r="V1" s="148" t="s">
        <v>40</v>
      </c>
      <c r="W1" s="159" cm="1">
        <f t="array" ref="W1">SUM((U3:U7)/SUM((V3:V7)))</f>
        <v>3.0485385879830938E-2</v>
      </c>
      <c r="X1" s="149"/>
    </row>
    <row r="2" spans="1:29" s="3" customFormat="1" ht="59.7" customHeight="1">
      <c r="A2" s="3" t="s">
        <v>41</v>
      </c>
      <c r="B2" s="3" t="s">
        <v>42</v>
      </c>
      <c r="C2" s="3" t="s">
        <v>43</v>
      </c>
      <c r="D2" s="142" t="s">
        <v>44</v>
      </c>
      <c r="E2" s="142" t="s">
        <v>225</v>
      </c>
      <c r="F2" s="142" t="s">
        <v>45</v>
      </c>
      <c r="G2" s="142" t="s">
        <v>226</v>
      </c>
      <c r="H2" s="3" t="s">
        <v>46</v>
      </c>
      <c r="I2" s="3" t="s">
        <v>47</v>
      </c>
      <c r="J2" s="3" t="s">
        <v>48</v>
      </c>
      <c r="K2" s="3" t="s">
        <v>49</v>
      </c>
      <c r="L2" s="3" t="s">
        <v>50</v>
      </c>
      <c r="M2" s="3" t="s">
        <v>51</v>
      </c>
      <c r="N2" s="202" t="s">
        <v>228</v>
      </c>
      <c r="O2" s="9" t="s">
        <v>194</v>
      </c>
      <c r="P2" s="3" t="s">
        <v>52</v>
      </c>
      <c r="Q2" s="3" t="s">
        <v>195</v>
      </c>
      <c r="R2" s="3" t="s">
        <v>53</v>
      </c>
      <c r="S2" s="3" t="s">
        <v>217</v>
      </c>
      <c r="T2" s="3" t="s">
        <v>54</v>
      </c>
      <c r="U2" s="150" t="s">
        <v>223</v>
      </c>
      <c r="V2" s="57" t="s">
        <v>224</v>
      </c>
      <c r="W2" s="57" t="s">
        <v>55</v>
      </c>
      <c r="X2" s="57"/>
      <c r="Z2" s="57"/>
      <c r="AA2" s="57"/>
      <c r="AB2" s="150"/>
    </row>
    <row r="3" spans="1:29" ht="14.4">
      <c r="A3" s="2">
        <v>319</v>
      </c>
      <c r="B3" s="2">
        <v>2017</v>
      </c>
      <c r="C3" s="2" t="s">
        <v>56</v>
      </c>
      <c r="D3" s="17">
        <v>105.5</v>
      </c>
      <c r="E3" s="7">
        <f>$D$9/D3</f>
        <v>1.228436018957346</v>
      </c>
      <c r="F3" s="136">
        <v>106.5</v>
      </c>
      <c r="G3" s="7">
        <f>$F$9/F3</f>
        <v>1.2488262910798122</v>
      </c>
      <c r="H3" s="28">
        <f>Grunnlagsdata!I3-Grunnlagsdata!J3</f>
        <v>773160</v>
      </c>
      <c r="I3" s="36">
        <f>Grunnlagsdata!AB3</f>
        <v>196454.277794394</v>
      </c>
      <c r="J3" s="35">
        <f>Grunnlagsdata!Y3+Grunnlagsdata!AG3-L3</f>
        <v>1337166</v>
      </c>
      <c r="K3" s="35">
        <f>Grunnlagsdata!W3</f>
        <v>26542</v>
      </c>
      <c r="L3" s="35">
        <f>Grunnlagsdata!Z3</f>
        <v>325642</v>
      </c>
      <c r="M3" s="36">
        <f>(Grunnlagsdata!AD3*G3)+Grunnlagsdata!AC3</f>
        <v>654703.98035026528</v>
      </c>
      <c r="N3" s="36">
        <f>(H3+J3-K3)*G3+I3-M3</f>
        <v>2144034.5415755846</v>
      </c>
      <c r="O3" s="56">
        <f>Grunnlagsdata!S3</f>
        <v>37552</v>
      </c>
      <c r="P3" s="36">
        <f>O3*E3</f>
        <v>46130.229383886253</v>
      </c>
      <c r="Q3" s="6">
        <f>Grunnlagsdata!AA3</f>
        <v>2317209</v>
      </c>
      <c r="R3" s="10">
        <f>Q3*Forutsetninger!$D$24/1000</f>
        <v>889252.12583999976</v>
      </c>
      <c r="S3" s="9">
        <f>Annuitet!B3</f>
        <v>4440365.92130573</v>
      </c>
      <c r="T3" s="9">
        <f>Annuitet!C3</f>
        <v>165324.614874505</v>
      </c>
      <c r="U3" s="151">
        <f>N3+R3+P3+S3-T3</f>
        <v>7354458.2032306949</v>
      </c>
      <c r="V3" s="20">
        <v>233412422.449038</v>
      </c>
      <c r="W3" s="160">
        <f>U3/V3</f>
        <v>3.1508426698396604E-2</v>
      </c>
      <c r="X3" s="152"/>
      <c r="Y3" s="171"/>
      <c r="AA3" s="170"/>
      <c r="AB3" s="10"/>
    </row>
    <row r="4" spans="1:29" ht="14.4">
      <c r="A4" s="2">
        <v>319</v>
      </c>
      <c r="B4" s="2">
        <v>2018</v>
      </c>
      <c r="C4" s="2" t="s">
        <v>56</v>
      </c>
      <c r="D4" s="17">
        <v>108.4</v>
      </c>
      <c r="E4" s="7">
        <f>$D$9/D4</f>
        <v>1.195571955719557</v>
      </c>
      <c r="F4" s="136">
        <v>109.4</v>
      </c>
      <c r="G4" s="7">
        <f>$F$9/F4</f>
        <v>1.2157221206581352</v>
      </c>
      <c r="H4" s="28">
        <f>Grunnlagsdata!I4-Grunnlagsdata!J4</f>
        <v>809352</v>
      </c>
      <c r="I4" s="36">
        <f>Grunnlagsdata!AB4</f>
        <v>210073.21592809836</v>
      </c>
      <c r="J4" s="35">
        <f>Grunnlagsdata!Y4+Grunnlagsdata!AG4-L4</f>
        <v>984915</v>
      </c>
      <c r="K4" s="35">
        <f>Grunnlagsdata!W4</f>
        <v>24828</v>
      </c>
      <c r="L4" s="35">
        <f>Grunnlagsdata!Z4</f>
        <v>441845</v>
      </c>
      <c r="M4" s="36">
        <f>(Grunnlagsdata!AD4*G4)+Grunnlagsdata!AC4</f>
        <v>659210.04513597139</v>
      </c>
      <c r="N4" s="36">
        <f t="shared" ref="N4:N9" si="0">(H4+J4-K4)*G4+I4-M4</f>
        <v>1702009.3042473372</v>
      </c>
      <c r="O4" s="56">
        <f>Grunnlagsdata!S4</f>
        <v>13495</v>
      </c>
      <c r="P4" s="36">
        <f t="shared" ref="P4:P8" si="1">O4*E4</f>
        <v>16134.243542435421</v>
      </c>
      <c r="Q4" s="6">
        <f>Grunnlagsdata!AA4</f>
        <v>2405404</v>
      </c>
      <c r="R4" s="10">
        <f>Q4*Forutsetninger!$D$24/1000</f>
        <v>923097.83903999988</v>
      </c>
      <c r="S4" s="9">
        <f>Annuitet!B4</f>
        <v>4862441.1049429802</v>
      </c>
      <c r="T4" s="9">
        <f>Annuitet!C4</f>
        <v>202590.411954276</v>
      </c>
      <c r="U4" s="151">
        <f t="shared" ref="U4:U9" si="2">N4+R4+P4+S4-T4</f>
        <v>7301092.079818476</v>
      </c>
      <c r="V4" s="20">
        <v>242772647.20398599</v>
      </c>
      <c r="W4" s="160">
        <f t="shared" ref="W4:W9" si="3">U4/V4</f>
        <v>3.0073783698061525E-2</v>
      </c>
      <c r="X4" s="152"/>
      <c r="Y4" s="172"/>
      <c r="AA4" s="170"/>
      <c r="AB4" s="10"/>
    </row>
    <row r="5" spans="1:29" ht="14.4">
      <c r="A5" s="2">
        <v>319</v>
      </c>
      <c r="B5" s="2">
        <v>2019</v>
      </c>
      <c r="C5" s="2" t="s">
        <v>56</v>
      </c>
      <c r="D5" s="17">
        <v>110.8</v>
      </c>
      <c r="E5" s="7">
        <f t="shared" ref="E5" si="4">$D$9/D5</f>
        <v>1.1696750902527075</v>
      </c>
      <c r="F5" s="136">
        <v>112.8</v>
      </c>
      <c r="G5" s="7">
        <f t="shared" ref="G5" si="5">$F$9/F5</f>
        <v>1.1790780141843973</v>
      </c>
      <c r="H5" s="28">
        <f>Grunnlagsdata!I5-Grunnlagsdata!J5</f>
        <v>898890</v>
      </c>
      <c r="I5" s="36">
        <f>Grunnlagsdata!AB5</f>
        <v>90194.43731363611</v>
      </c>
      <c r="J5" s="35">
        <f>Grunnlagsdata!Y5+Grunnlagsdata!AG5-L5</f>
        <v>1051417</v>
      </c>
      <c r="K5" s="35">
        <f>Grunnlagsdata!W5</f>
        <v>28401</v>
      </c>
      <c r="L5" s="35">
        <f>Grunnlagsdata!Z5</f>
        <v>398681</v>
      </c>
      <c r="M5" s="36">
        <f>(Grunnlagsdata!AD5*G5)+Grunnlagsdata!AC5</f>
        <v>642489.48595547338</v>
      </c>
      <c r="N5" s="36">
        <f t="shared" si="0"/>
        <v>1713782.0612872411</v>
      </c>
      <c r="O5" s="56">
        <f>Grunnlagsdata!S5</f>
        <v>44599</v>
      </c>
      <c r="P5" s="36">
        <f t="shared" si="1"/>
        <v>52166.339350180504</v>
      </c>
      <c r="Q5" s="6">
        <f>Grunnlagsdata!AA5</f>
        <v>2214982</v>
      </c>
      <c r="R5" s="10">
        <f>Q5*Forutsetninger!$D$24/1000</f>
        <v>850021.49231999984</v>
      </c>
      <c r="S5" s="9">
        <f>Annuitet!B5</f>
        <v>5548711.5028745206</v>
      </c>
      <c r="T5" s="9">
        <f>Annuitet!C5</f>
        <v>222152.678695824</v>
      </c>
      <c r="U5" s="151">
        <f t="shared" si="2"/>
        <v>7942528.7171361186</v>
      </c>
      <c r="V5" s="20">
        <v>265809114.77000901</v>
      </c>
      <c r="W5" s="160">
        <f t="shared" si="3"/>
        <v>2.9880573222661612E-2</v>
      </c>
      <c r="X5" s="152"/>
      <c r="Y5" s="164"/>
      <c r="AA5" s="170"/>
      <c r="AB5" s="10"/>
    </row>
    <row r="6" spans="1:29" ht="14.4">
      <c r="A6" s="2">
        <v>319</v>
      </c>
      <c r="B6" s="2">
        <v>2020</v>
      </c>
      <c r="C6" s="2" t="s">
        <v>56</v>
      </c>
      <c r="D6" s="17">
        <v>112.2</v>
      </c>
      <c r="E6" s="7">
        <f>$D$9/D6</f>
        <v>1.1550802139037433</v>
      </c>
      <c r="F6" s="136">
        <v>116.4</v>
      </c>
      <c r="G6" s="7">
        <f>$F$9/F6</f>
        <v>1.1426116838487972</v>
      </c>
      <c r="H6" s="28">
        <f>Grunnlagsdata!I6-Grunnlagsdata!J6</f>
        <v>972082</v>
      </c>
      <c r="I6" s="36">
        <f>Grunnlagsdata!AB6</f>
        <v>233847.43684013479</v>
      </c>
      <c r="J6" s="35">
        <f>Grunnlagsdata!Y6+Grunnlagsdata!AG6-L6</f>
        <v>1385159</v>
      </c>
      <c r="K6" s="35">
        <f>Grunnlagsdata!W6</f>
        <v>270324</v>
      </c>
      <c r="L6" s="35">
        <f>Grunnlagsdata!Z6</f>
        <v>408838</v>
      </c>
      <c r="M6" s="36">
        <f>(Grunnlagsdata!AD6*G6)+Grunnlagsdata!AC6</f>
        <v>817192.21616415249</v>
      </c>
      <c r="N6" s="36">
        <f t="shared" si="0"/>
        <v>1801190.9680986623</v>
      </c>
      <c r="O6" s="56">
        <f>Grunnlagsdata!S6</f>
        <v>74934</v>
      </c>
      <c r="P6" s="36">
        <f t="shared" si="1"/>
        <v>86554.780748663092</v>
      </c>
      <c r="Q6" s="6">
        <f>Grunnlagsdata!AA6</f>
        <v>2321863</v>
      </c>
      <c r="R6" s="10">
        <f>Q6*Forutsetninger!$D$24/1000</f>
        <v>891038.14487999992</v>
      </c>
      <c r="S6" s="9">
        <f>Annuitet!B6</f>
        <v>5873801.19471284</v>
      </c>
      <c r="T6" s="9">
        <f>Annuitet!C6</f>
        <v>246814.52644352202</v>
      </c>
      <c r="U6" s="151">
        <f t="shared" si="2"/>
        <v>8405770.5619966425</v>
      </c>
      <c r="V6" s="20">
        <v>273567160.34576201</v>
      </c>
      <c r="W6" s="160">
        <f t="shared" si="3"/>
        <v>3.0726533664978552E-2</v>
      </c>
      <c r="X6" s="152"/>
      <c r="Y6" s="164"/>
      <c r="AA6" s="170"/>
      <c r="AB6" s="10"/>
    </row>
    <row r="7" spans="1:29" ht="14.4">
      <c r="A7" s="2">
        <v>319</v>
      </c>
      <c r="B7" s="2">
        <v>2021</v>
      </c>
      <c r="C7" s="2" t="s">
        <v>56</v>
      </c>
      <c r="D7" s="17">
        <v>116.1</v>
      </c>
      <c r="E7" s="7">
        <f>$D$9/D7</f>
        <v>1.1162790697674418</v>
      </c>
      <c r="F7" s="136">
        <v>120.5</v>
      </c>
      <c r="G7" s="7">
        <f t="shared" ref="G7:G9" si="6">$F$9/F7</f>
        <v>1.103734439834025</v>
      </c>
      <c r="H7" s="28">
        <f>Grunnlagsdata!I7-Grunnlagsdata!J7</f>
        <v>873823</v>
      </c>
      <c r="I7" s="36">
        <f>Grunnlagsdata!AB7</f>
        <v>273254.59012337192</v>
      </c>
      <c r="J7" s="35">
        <f>Grunnlagsdata!Y7+Grunnlagsdata!AG7-L7</f>
        <v>1326166</v>
      </c>
      <c r="K7" s="35">
        <f>Grunnlagsdata!W7</f>
        <v>93907</v>
      </c>
      <c r="L7" s="35">
        <f>Grunnlagsdata!Z7</f>
        <v>1299393</v>
      </c>
      <c r="M7" s="36">
        <f>(Grunnlagsdata!AD7*G7)+Grunnlagsdata!AC7</f>
        <v>763715.07385691907</v>
      </c>
      <c r="N7" s="36">
        <f t="shared" si="0"/>
        <v>1834094.7527809758</v>
      </c>
      <c r="O7" s="56">
        <f>Grunnlagsdata!S7</f>
        <v>16483</v>
      </c>
      <c r="P7" s="36">
        <f t="shared" si="1"/>
        <v>18399.627906976744</v>
      </c>
      <c r="Q7" s="6">
        <f>Grunnlagsdata!AA7</f>
        <v>2604749</v>
      </c>
      <c r="R7" s="10">
        <f>Q7*Forutsetninger!$D$24/1000</f>
        <v>999598.47623999976</v>
      </c>
      <c r="S7" s="9">
        <f>Annuitet!B7</f>
        <v>6238115.3853366002</v>
      </c>
      <c r="T7" s="9">
        <f>Annuitet!C7</f>
        <v>294831.62979741301</v>
      </c>
      <c r="U7" s="151">
        <f t="shared" si="2"/>
        <v>8795376.61246714</v>
      </c>
      <c r="V7" s="20">
        <v>289956857.67522103</v>
      </c>
      <c r="W7" s="160">
        <f t="shared" si="3"/>
        <v>3.0333397468111582E-2</v>
      </c>
      <c r="X7" s="152"/>
      <c r="AA7" s="170"/>
      <c r="AB7" s="10"/>
    </row>
    <row r="8" spans="1:29" ht="14.4">
      <c r="A8" s="2">
        <v>319</v>
      </c>
      <c r="B8" s="2">
        <v>2022</v>
      </c>
      <c r="C8" s="2" t="s">
        <v>56</v>
      </c>
      <c r="D8" s="17">
        <v>122.8</v>
      </c>
      <c r="E8" s="7">
        <f t="shared" ref="E8" si="7">$D$9/D8</f>
        <v>1.0553745928338762</v>
      </c>
      <c r="F8" s="136">
        <v>126.1</v>
      </c>
      <c r="G8" s="7">
        <f t="shared" si="6"/>
        <v>1.0547184773988898</v>
      </c>
      <c r="H8" s="28">
        <f>Grunnlagsdata!I8-Grunnlagsdata!J8</f>
        <v>1125168</v>
      </c>
      <c r="I8" s="36">
        <f>Grunnlagsdata!AB8</f>
        <v>250724.73556693067</v>
      </c>
      <c r="J8" s="35">
        <f>Grunnlagsdata!Y8+Grunnlagsdata!AG8-L8</f>
        <v>1412970</v>
      </c>
      <c r="K8" s="35">
        <f>Grunnlagsdata!W8</f>
        <v>214965</v>
      </c>
      <c r="L8" s="35">
        <f>Grunnlagsdata!Z8</f>
        <v>3375799</v>
      </c>
      <c r="M8" s="36">
        <f>(Grunnlagsdata!AD8*G8)+Grunnlagsdata!AC8</f>
        <v>897324.28341088095</v>
      </c>
      <c r="N8" s="36">
        <f t="shared" si="0"/>
        <v>1803693.9414502608</v>
      </c>
      <c r="O8" s="56">
        <f>Grunnlagsdata!S8</f>
        <v>16052</v>
      </c>
      <c r="P8" s="36">
        <f t="shared" si="1"/>
        <v>16940.872964169383</v>
      </c>
      <c r="Q8" s="6">
        <f>Grunnlagsdata!AA8</f>
        <v>2691531</v>
      </c>
      <c r="R8" s="10">
        <f>Q8*Forutsetninger!$D$24/1000</f>
        <v>1032901.9365599998</v>
      </c>
      <c r="S8" s="9">
        <f>Annuitet!B8</f>
        <v>6383599.8481727</v>
      </c>
      <c r="T8" s="9">
        <f>Annuitet!C8</f>
        <v>325512.23953143298</v>
      </c>
      <c r="U8" s="151">
        <f t="shared" si="2"/>
        <v>8911624.3596156966</v>
      </c>
      <c r="V8" s="20">
        <v>291761770.62613899</v>
      </c>
      <c r="W8" s="160">
        <f t="shared" si="3"/>
        <v>3.0544181098472203E-2</v>
      </c>
      <c r="AA8" s="170"/>
      <c r="AB8" s="10"/>
    </row>
    <row r="9" spans="1:29" ht="14.4">
      <c r="A9" s="2">
        <v>319</v>
      </c>
      <c r="B9" s="2">
        <v>2023</v>
      </c>
      <c r="C9" s="2" t="s">
        <v>56</v>
      </c>
      <c r="D9" s="17">
        <f>Forutsetninger!D11</f>
        <v>129.6</v>
      </c>
      <c r="E9" s="7">
        <f>$D$9/D9</f>
        <v>1</v>
      </c>
      <c r="F9" s="136">
        <v>133</v>
      </c>
      <c r="G9" s="7">
        <f t="shared" si="6"/>
        <v>1</v>
      </c>
      <c r="H9" s="28">
        <f>Grunnlagsdata!I9-Grunnlagsdata!J9</f>
        <v>1281526</v>
      </c>
      <c r="I9" s="36">
        <f>Grunnlagsdata!AB9</f>
        <v>278444.41166987189</v>
      </c>
      <c r="J9" s="35">
        <f>Grunnlagsdata!Y9+Grunnlagsdata!AG9-L9</f>
        <v>1846648</v>
      </c>
      <c r="K9" s="35">
        <f>Grunnlagsdata!W9</f>
        <v>88753</v>
      </c>
      <c r="L9" s="35">
        <f>Grunnlagsdata!Z9</f>
        <v>2629486</v>
      </c>
      <c r="M9" s="36">
        <f>(Grunnlagsdata!AD9*G9)+Grunnlagsdata!AC9</f>
        <v>1227056.4333680135</v>
      </c>
      <c r="N9" s="36">
        <f t="shared" si="0"/>
        <v>2090808.9783018583</v>
      </c>
      <c r="O9" s="56">
        <f>Grunnlagsdata!S9</f>
        <v>27543</v>
      </c>
      <c r="P9" s="36">
        <f>O9*E9</f>
        <v>27543</v>
      </c>
      <c r="Q9" s="6">
        <f>Grunnlagsdata!AA9</f>
        <v>2915449</v>
      </c>
      <c r="R9" s="10">
        <f>Q9*Forutsetninger!$D$24/1000</f>
        <v>1118832.7082399998</v>
      </c>
      <c r="S9" s="9">
        <f>Annuitet!B9</f>
        <v>6567805.6756068701</v>
      </c>
      <c r="T9" s="9">
        <f>Annuitet!C9</f>
        <v>375559.442231433</v>
      </c>
      <c r="U9" s="151">
        <f t="shared" si="2"/>
        <v>9429430.9199172948</v>
      </c>
      <c r="V9" s="20">
        <v>294460419.91218001</v>
      </c>
      <c r="W9" s="160">
        <f t="shared" si="3"/>
        <v>3.2022744933697819E-2</v>
      </c>
      <c r="X9" s="209">
        <f>W$1/W9</f>
        <v>0.95199165290015142</v>
      </c>
      <c r="Y9" s="164"/>
      <c r="AA9" s="35"/>
      <c r="AB9" s="12"/>
      <c r="AC9" s="11"/>
    </row>
    <row r="10" spans="1:29" ht="14.4">
      <c r="D10" s="17"/>
      <c r="E10" s="7"/>
      <c r="J10" s="14"/>
      <c r="K10" s="35"/>
      <c r="L10" s="116"/>
      <c r="M10" s="45"/>
      <c r="N10" s="6"/>
      <c r="O10" s="9"/>
      <c r="P10" s="8"/>
      <c r="Q10" s="138"/>
      <c r="R10" s="9"/>
      <c r="S10" s="12"/>
      <c r="T10" s="9"/>
      <c r="U10" s="114"/>
      <c r="W10" s="35"/>
      <c r="X10" s="153"/>
      <c r="Y10" s="13"/>
      <c r="AC10" s="11"/>
    </row>
    <row r="11" spans="1:29" ht="14.4">
      <c r="J11" s="35"/>
      <c r="L11" s="35"/>
      <c r="M11" s="35"/>
      <c r="N11" s="35"/>
      <c r="T11" s="9"/>
      <c r="U11" s="181"/>
      <c r="V11" s="151"/>
      <c r="W11" s="35"/>
      <c r="Z11" s="42"/>
      <c r="AA11" s="12"/>
      <c r="AB11" s="12"/>
      <c r="AC11" s="11"/>
    </row>
    <row r="12" spans="1:29">
      <c r="J12" s="35"/>
      <c r="M12" s="35"/>
      <c r="N12" s="35"/>
      <c r="O12" s="35"/>
      <c r="T12" s="46"/>
      <c r="U12" s="151"/>
      <c r="V12" s="151"/>
      <c r="W12" s="10"/>
      <c r="Z12" s="178"/>
      <c r="AA12" s="10"/>
    </row>
    <row r="13" spans="1:29" ht="14.4">
      <c r="I13" s="2" t="s">
        <v>267</v>
      </c>
      <c r="J13" s="35">
        <f>+J3-'[1]Analyse transmisjon'!J3</f>
        <v>0</v>
      </c>
      <c r="M13" s="35"/>
      <c r="N13" s="35"/>
      <c r="O13" s="35"/>
      <c r="T13" s="182"/>
      <c r="U13" s="10"/>
      <c r="V13"/>
      <c r="W13" s="10"/>
      <c r="X13" s="178"/>
      <c r="Y13" s="10"/>
      <c r="Z13" s="178"/>
      <c r="AA13" s="10"/>
    </row>
    <row r="14" spans="1:29" ht="14.4">
      <c r="J14" s="35">
        <f>+J4-'[1]Analyse transmisjon'!J4</f>
        <v>0</v>
      </c>
      <c r="L14" s="35"/>
      <c r="M14" s="35"/>
      <c r="N14" s="235"/>
      <c r="O14" s="35"/>
      <c r="T14" s="182"/>
      <c r="U14" s="10"/>
      <c r="V14"/>
      <c r="W14" s="10"/>
      <c r="X14" s="218"/>
      <c r="Y14" s="35"/>
      <c r="Z14" s="197"/>
      <c r="AA14" s="10"/>
    </row>
    <row r="15" spans="1:29" ht="14.4">
      <c r="I15" s="35"/>
      <c r="J15" s="35">
        <f>+J5-'[1]Analyse transmisjon'!J5</f>
        <v>35000</v>
      </c>
      <c r="M15" s="35"/>
      <c r="N15" s="235"/>
      <c r="O15" s="35"/>
      <c r="T15" s="182"/>
      <c r="U15" s="10"/>
      <c r="V15"/>
      <c r="W15" s="10"/>
      <c r="X15" s="218"/>
      <c r="Y15" s="35"/>
      <c r="Z15" s="10"/>
      <c r="AA15" s="10"/>
      <c r="AB15" s="10"/>
      <c r="AC15" s="10"/>
    </row>
    <row r="16" spans="1:29" ht="14.4">
      <c r="I16" s="35"/>
      <c r="J16" s="35">
        <f>+J6-'[1]Analyse transmisjon'!J6</f>
        <v>24447</v>
      </c>
      <c r="M16" s="35"/>
      <c r="N16" s="35"/>
      <c r="O16" s="35"/>
      <c r="T16" s="182"/>
      <c r="U16" s="10"/>
      <c r="V16"/>
      <c r="W16" s="10"/>
      <c r="X16" s="218"/>
      <c r="Y16" s="35"/>
      <c r="Z16" s="10"/>
      <c r="AA16" s="10"/>
      <c r="AB16" s="10"/>
      <c r="AC16" s="10"/>
    </row>
    <row r="17" spans="5:29" ht="14.4">
      <c r="J17" s="35">
        <f>+J7-'[1]Analyse transmisjon'!J7</f>
        <v>-8695</v>
      </c>
      <c r="M17" s="35"/>
      <c r="N17" s="35"/>
      <c r="O17" s="35"/>
      <c r="T17" s="182"/>
      <c r="U17" s="10"/>
      <c r="V17"/>
      <c r="W17" s="10"/>
      <c r="X17" s="218"/>
      <c r="Y17" s="35"/>
      <c r="Z17" s="10"/>
      <c r="AA17" s="10"/>
      <c r="AB17" s="10"/>
      <c r="AC17" s="10"/>
    </row>
    <row r="18" spans="5:29" ht="14.4">
      <c r="E18" s="161"/>
      <c r="H18" s="35"/>
      <c r="I18" s="35"/>
      <c r="J18" s="35">
        <f>+J8-'[1]Analyse transmisjon'!J8</f>
        <v>-27451</v>
      </c>
      <c r="K18" s="35"/>
      <c r="L18" s="6"/>
      <c r="M18" s="35"/>
      <c r="N18" s="35"/>
      <c r="O18" s="35"/>
      <c r="P18" s="78"/>
      <c r="Q18" s="77"/>
      <c r="R18" s="12"/>
      <c r="S18" s="9"/>
      <c r="T18" s="182"/>
      <c r="U18" s="10"/>
      <c r="V18"/>
      <c r="W18" s="10"/>
      <c r="X18" s="218"/>
      <c r="Y18" s="35"/>
      <c r="Z18" s="10"/>
      <c r="AA18" s="10"/>
      <c r="AB18" s="10"/>
      <c r="AC18" s="10"/>
    </row>
    <row r="19" spans="5:29" ht="14.4">
      <c r="E19" s="162"/>
      <c r="I19" s="35"/>
      <c r="J19" s="35">
        <f>+J9-'[1]Analyse transmisjon'!J9</f>
        <v>41000</v>
      </c>
      <c r="K19" s="35"/>
      <c r="L19" s="6"/>
      <c r="M19" s="170"/>
      <c r="N19" s="42"/>
      <c r="O19" s="12"/>
      <c r="P19" s="78"/>
      <c r="Q19" s="77"/>
      <c r="R19" s="12"/>
      <c r="S19" s="11"/>
      <c r="T19" s="182"/>
      <c r="U19" s="10"/>
      <c r="V19"/>
      <c r="W19" s="10"/>
      <c r="X19" s="218"/>
      <c r="Y19" s="35"/>
      <c r="Z19" s="10"/>
      <c r="AA19" s="10"/>
      <c r="AB19" s="10"/>
      <c r="AC19" s="10"/>
    </row>
    <row r="20" spans="5:29">
      <c r="E20" s="162"/>
      <c r="I20" s="3"/>
      <c r="J20" s="228"/>
      <c r="K20" s="35"/>
      <c r="L20" s="6"/>
      <c r="M20" s="3"/>
      <c r="N20" s="3"/>
      <c r="O20" s="3"/>
      <c r="P20" s="3"/>
      <c r="Q20" s="3"/>
      <c r="R20" s="3"/>
      <c r="S20" s="11"/>
      <c r="T20" s="197"/>
      <c r="V20" s="10"/>
      <c r="W20" s="10"/>
      <c r="X20" s="151"/>
      <c r="Y20" s="10"/>
      <c r="Z20" s="10"/>
      <c r="AA20" s="10"/>
      <c r="AB20" s="10"/>
      <c r="AC20" s="10"/>
    </row>
    <row r="21" spans="5:29" ht="14.4">
      <c r="J21" s="228"/>
      <c r="K21" s="35"/>
      <c r="L21" s="37"/>
      <c r="M21" s="38"/>
      <c r="N21" s="37"/>
      <c r="O21" s="37"/>
      <c r="P21" s="38"/>
      <c r="Q21" s="38"/>
      <c r="R21" s="38"/>
      <c r="S21" s="11"/>
      <c r="T21" s="197"/>
      <c r="U21" s="178"/>
      <c r="V21" s="10"/>
      <c r="W21" s="10"/>
      <c r="X21" s="151"/>
      <c r="Y21" s="10"/>
      <c r="Z21" s="10"/>
      <c r="AA21" s="10"/>
      <c r="AB21" s="10"/>
      <c r="AC21" s="10"/>
    </row>
    <row r="22" spans="5:29" ht="14.4">
      <c r="J22" s="228"/>
      <c r="K22" s="35"/>
      <c r="L22" s="37"/>
      <c r="M22" s="38"/>
      <c r="N22" s="79"/>
      <c r="O22" s="37"/>
      <c r="P22" s="38"/>
      <c r="Q22" s="38"/>
      <c r="R22" s="38"/>
      <c r="S22" s="39"/>
      <c r="T22" s="197"/>
      <c r="U22" s="61"/>
      <c r="V22" s="10"/>
      <c r="W22" s="10"/>
      <c r="X22" s="151"/>
      <c r="Y22" s="10"/>
      <c r="Z22" s="10"/>
      <c r="AA22" s="10"/>
      <c r="AB22" s="10"/>
      <c r="AC22" s="10"/>
    </row>
    <row r="23" spans="5:29" ht="14.4">
      <c r="J23" s="228"/>
      <c r="K23" s="35"/>
      <c r="L23" s="37"/>
      <c r="M23" s="38"/>
      <c r="N23" s="37"/>
      <c r="O23" s="37"/>
      <c r="P23" s="38"/>
      <c r="Q23" s="38"/>
      <c r="R23" s="38"/>
      <c r="S23" s="39"/>
      <c r="T23" s="197"/>
      <c r="U23" s="61"/>
      <c r="V23" s="10"/>
      <c r="W23" s="10"/>
      <c r="X23" s="151"/>
      <c r="Y23" s="10"/>
      <c r="Z23" s="10"/>
      <c r="AA23" s="10"/>
      <c r="AB23" s="10"/>
      <c r="AC23" s="10"/>
    </row>
    <row r="24" spans="5:29" ht="14.4">
      <c r="J24" s="228"/>
      <c r="K24" s="35"/>
      <c r="L24" s="37"/>
      <c r="M24" s="38"/>
      <c r="N24" s="37"/>
      <c r="O24" s="37"/>
      <c r="P24" s="38"/>
      <c r="Q24" s="38"/>
      <c r="R24" s="38"/>
      <c r="S24" s="39"/>
      <c r="T24" s="198"/>
      <c r="U24" s="39"/>
      <c r="V24" s="10"/>
      <c r="W24" s="10"/>
      <c r="X24" s="151"/>
      <c r="Y24" s="10"/>
      <c r="Z24" s="10"/>
      <c r="AA24" s="10"/>
      <c r="AB24" s="10"/>
      <c r="AC24" s="10"/>
    </row>
    <row r="25" spans="5:29" ht="14.4">
      <c r="J25" s="228"/>
      <c r="K25" s="35"/>
      <c r="L25" s="37"/>
      <c r="M25" s="39"/>
      <c r="N25" s="37"/>
      <c r="O25" s="37"/>
      <c r="P25" s="38"/>
      <c r="Q25" s="38"/>
      <c r="R25" s="38"/>
      <c r="S25" s="39"/>
      <c r="T25" s="39"/>
      <c r="U25" s="39"/>
      <c r="V25" s="10"/>
      <c r="W25" s="10"/>
      <c r="X25" s="10"/>
      <c r="Y25" s="10"/>
      <c r="Z25" s="10"/>
      <c r="AA25" s="10"/>
      <c r="AB25" s="10"/>
      <c r="AC25" s="10"/>
    </row>
    <row r="26" spans="5:29" ht="14.4">
      <c r="J26" s="228"/>
      <c r="K26" s="35"/>
      <c r="L26" s="37"/>
      <c r="M26" s="39"/>
      <c r="N26" s="37"/>
      <c r="O26" s="37"/>
      <c r="P26" s="38"/>
      <c r="Q26" s="38"/>
      <c r="R26" s="38"/>
      <c r="S26" s="39"/>
      <c r="T26" s="39"/>
      <c r="U26" s="39"/>
      <c r="V26" s="10"/>
      <c r="W26" s="10"/>
      <c r="X26" s="10"/>
      <c r="Y26" s="10"/>
      <c r="Z26" s="10"/>
      <c r="AA26" s="10"/>
      <c r="AB26" s="10"/>
      <c r="AC26" s="10"/>
    </row>
    <row r="27" spans="5:29" ht="14.4">
      <c r="J27" s="16"/>
      <c r="K27" s="44"/>
      <c r="L27" s="37"/>
      <c r="M27" s="39"/>
      <c r="N27" s="37"/>
      <c r="O27" s="37"/>
      <c r="P27" s="38"/>
      <c r="Q27" s="38"/>
      <c r="R27" s="38"/>
      <c r="S27" s="39"/>
      <c r="T27" s="39"/>
      <c r="U27" s="39"/>
      <c r="V27" s="10"/>
      <c r="W27" s="10"/>
      <c r="X27" s="10"/>
      <c r="Y27" s="10"/>
      <c r="Z27" s="10"/>
      <c r="AA27" s="10"/>
      <c r="AB27" s="10"/>
      <c r="AC27" s="10"/>
    </row>
    <row r="28" spans="5:29" ht="14.4">
      <c r="J28" s="14"/>
      <c r="K28" s="14"/>
      <c r="L28" s="14"/>
      <c r="M28" s="39"/>
      <c r="N28" s="14"/>
      <c r="O28" s="14"/>
      <c r="P28" s="14"/>
      <c r="Q28" s="41"/>
      <c r="R28" s="38"/>
      <c r="S28" s="39"/>
      <c r="T28" s="39"/>
      <c r="U28" s="14"/>
      <c r="V28" s="10"/>
      <c r="W28" s="10"/>
      <c r="X28" s="10"/>
      <c r="Y28" s="10"/>
      <c r="Z28" s="10"/>
      <c r="AA28" s="10"/>
      <c r="AB28" s="10"/>
      <c r="AC28" s="10"/>
    </row>
    <row r="29" spans="5:29" ht="13.8">
      <c r="T29" s="39"/>
      <c r="V29" s="10"/>
      <c r="W29" s="10"/>
      <c r="X29" s="10"/>
      <c r="Y29" s="10"/>
      <c r="Z29" s="10"/>
      <c r="AA29" s="10"/>
      <c r="AB29" s="10"/>
      <c r="AC29" s="10"/>
    </row>
    <row r="30" spans="5:29">
      <c r="H30" s="45"/>
      <c r="V30" s="10"/>
      <c r="W30" s="10"/>
      <c r="X30" s="10"/>
      <c r="Y30" s="10"/>
      <c r="Z30" s="10"/>
      <c r="AA30" s="10"/>
      <c r="AB30" s="10"/>
      <c r="AC30" s="10"/>
    </row>
    <row r="31" spans="5:29">
      <c r="H31" s="3"/>
      <c r="I31" s="3"/>
      <c r="J31" s="3"/>
      <c r="K31" s="3"/>
      <c r="L31" s="3"/>
      <c r="M31" s="3"/>
      <c r="N31" s="3"/>
      <c r="O31" s="3"/>
      <c r="P31" s="3"/>
      <c r="Q31" s="3"/>
      <c r="R31" s="3"/>
      <c r="S31" s="3"/>
      <c r="T31" s="3"/>
      <c r="U31" s="3"/>
      <c r="V31" s="10"/>
      <c r="W31" s="10"/>
      <c r="X31" s="10"/>
      <c r="Y31" s="10"/>
      <c r="Z31" s="10"/>
      <c r="AA31" s="10"/>
      <c r="AB31" s="10"/>
      <c r="AC31" s="10"/>
    </row>
    <row r="32" spans="5:29">
      <c r="J32" s="46"/>
      <c r="K32" s="46"/>
      <c r="V32" s="10"/>
      <c r="W32" s="10"/>
      <c r="X32" s="10"/>
      <c r="Y32" s="10"/>
      <c r="Z32" s="10"/>
      <c r="AA32" s="10"/>
      <c r="AB32" s="10"/>
      <c r="AC32" s="10"/>
    </row>
    <row r="33" spans="10:29">
      <c r="J33" s="46"/>
      <c r="K33" s="46"/>
      <c r="V33" s="10"/>
      <c r="W33" s="10"/>
      <c r="X33" s="10"/>
      <c r="Y33" s="10"/>
      <c r="Z33" s="10"/>
      <c r="AA33" s="10"/>
      <c r="AB33" s="10"/>
      <c r="AC33" s="10"/>
    </row>
    <row r="34" spans="10:29">
      <c r="J34" s="46"/>
      <c r="K34" s="46"/>
      <c r="L34" s="47"/>
      <c r="M34" s="47"/>
      <c r="N34" s="47"/>
      <c r="O34" s="47"/>
      <c r="P34" s="9"/>
      <c r="Q34" s="9"/>
      <c r="S34" s="9"/>
      <c r="T34" s="9"/>
      <c r="U34" s="9"/>
      <c r="V34" s="10"/>
      <c r="W34" s="10"/>
      <c r="X34" s="10"/>
      <c r="Y34" s="10"/>
      <c r="Z34" s="10"/>
      <c r="AA34" s="10"/>
      <c r="AB34" s="10"/>
      <c r="AC34" s="10"/>
    </row>
    <row r="35" spans="10:29">
      <c r="J35" s="13"/>
      <c r="K35" s="13"/>
      <c r="L35" s="33"/>
      <c r="M35" s="33"/>
      <c r="N35" s="33"/>
      <c r="O35" s="47"/>
      <c r="P35" s="6"/>
      <c r="Q35" s="6"/>
      <c r="S35" s="6"/>
      <c r="T35" s="6"/>
      <c r="U35" s="6"/>
      <c r="V35" s="6"/>
      <c r="W35" s="34"/>
    </row>
    <row r="36" spans="10:29">
      <c r="J36" s="13"/>
      <c r="K36" s="13"/>
      <c r="L36" s="6"/>
      <c r="M36" s="6"/>
      <c r="N36" s="6"/>
      <c r="O36" s="9"/>
      <c r="P36" s="6"/>
      <c r="Q36" s="6"/>
      <c r="S36" s="6"/>
      <c r="T36" s="6"/>
      <c r="U36" s="6"/>
      <c r="V36" s="6"/>
      <c r="W36" s="34"/>
    </row>
    <row r="37" spans="10:29">
      <c r="J37" s="13"/>
      <c r="K37" s="13"/>
      <c r="L37" s="6"/>
      <c r="M37" s="6"/>
      <c r="N37" s="6"/>
      <c r="O37" s="9"/>
      <c r="P37" s="6"/>
      <c r="Q37" s="6"/>
      <c r="S37" s="6"/>
      <c r="T37" s="6"/>
      <c r="U37" s="6"/>
      <c r="V37" s="6"/>
      <c r="W37" s="34"/>
    </row>
    <row r="38" spans="10:29">
      <c r="J38" s="13"/>
      <c r="K38" s="13"/>
      <c r="L38" s="6"/>
      <c r="M38" s="6"/>
      <c r="N38" s="6"/>
      <c r="O38" s="9"/>
      <c r="P38" s="6"/>
      <c r="Q38" s="6"/>
      <c r="S38" s="6"/>
      <c r="T38" s="6"/>
      <c r="U38" s="6"/>
      <c r="V38" s="6"/>
      <c r="W38" s="34"/>
    </row>
    <row r="40" spans="10:29">
      <c r="L40" s="10"/>
      <c r="M40" s="10"/>
      <c r="N40" s="10"/>
      <c r="O40" s="10"/>
    </row>
    <row r="41" spans="10:29">
      <c r="L41" s="10"/>
      <c r="M41" s="10"/>
      <c r="N41" s="10"/>
      <c r="O41" s="10"/>
    </row>
  </sheetData>
  <mergeCells count="1">
    <mergeCell ref="D1:G1"/>
  </mergeCells>
  <pageMargins left="0.7" right="0.7" top="0.75" bottom="0.75" header="0.3" footer="0.3"/>
  <pageSetup paperSize="9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8D1DD4F-27E9-4860-952E-8B91125B93C0}">
  <sheetPr>
    <tabColor theme="8" tint="0.39997558519241921"/>
  </sheetPr>
  <dimension ref="A1:AI54"/>
  <sheetViews>
    <sheetView zoomScale="110" workbookViewId="0">
      <pane xSplit="4" ySplit="2" topLeftCell="J3" activePane="bottomRight" state="frozen"/>
      <selection pane="topRight" activeCell="E1" sqref="E1"/>
      <selection pane="bottomLeft" activeCell="A3" sqref="A3"/>
      <selection pane="bottomRight" activeCell="J9" sqref="J9"/>
    </sheetView>
  </sheetViews>
  <sheetFormatPr baseColWidth="10" defaultColWidth="11.44140625" defaultRowHeight="14.4"/>
  <cols>
    <col min="4" max="7" width="12.6640625" bestFit="1" customWidth="1"/>
    <col min="8" max="8" width="11.6640625" bestFit="1" customWidth="1"/>
    <col min="9" max="9" width="12.6640625" bestFit="1" customWidth="1"/>
    <col min="10" max="10" width="11.44140625" bestFit="1" customWidth="1"/>
    <col min="11" max="11" width="11.6640625" bestFit="1" customWidth="1"/>
    <col min="12" max="12" width="13.6640625" bestFit="1" customWidth="1"/>
    <col min="13" max="13" width="11.5546875" bestFit="1" customWidth="1"/>
    <col min="14" max="14" width="12.5546875" bestFit="1" customWidth="1"/>
    <col min="15" max="15" width="12.6640625" bestFit="1" customWidth="1"/>
    <col min="16" max="17" width="13.6640625" bestFit="1" customWidth="1"/>
    <col min="19" max="19" width="12.6640625" bestFit="1" customWidth="1"/>
    <col min="24" max="24" width="12.6640625" bestFit="1" customWidth="1"/>
    <col min="25" max="25" width="13.33203125" bestFit="1" customWidth="1"/>
    <col min="26" max="27" width="12.6640625" bestFit="1" customWidth="1"/>
    <col min="28" max="28" width="21.109375" bestFit="1" customWidth="1"/>
    <col min="29" max="29" width="22.33203125" bestFit="1" customWidth="1"/>
    <col min="30" max="30" width="12.44140625" customWidth="1"/>
    <col min="31" max="31" width="12.6640625" bestFit="1" customWidth="1"/>
  </cols>
  <sheetData>
    <row r="1" spans="1:35">
      <c r="A1" s="140"/>
      <c r="E1" s="195"/>
      <c r="F1" s="195"/>
      <c r="G1" s="195"/>
      <c r="H1" s="195"/>
      <c r="I1" s="195"/>
      <c r="J1" s="195"/>
      <c r="K1" s="195"/>
      <c r="L1" s="195"/>
      <c r="M1" s="195"/>
      <c r="N1" s="195"/>
      <c r="O1" s="195"/>
      <c r="P1" s="195"/>
      <c r="Q1" s="195"/>
      <c r="R1" s="195"/>
      <c r="S1" s="195"/>
      <c r="T1" s="195"/>
      <c r="U1" s="195"/>
      <c r="V1" s="195"/>
      <c r="W1" s="195"/>
      <c r="X1" s="195"/>
      <c r="Y1" s="195"/>
      <c r="Z1" s="196"/>
      <c r="AB1" s="243" t="s">
        <v>249</v>
      </c>
      <c r="AC1" s="243"/>
    </row>
    <row r="2" spans="1:35">
      <c r="A2" s="137" t="s">
        <v>205</v>
      </c>
      <c r="B2" s="137" t="s">
        <v>41</v>
      </c>
      <c r="C2" s="137" t="s">
        <v>42</v>
      </c>
      <c r="D2" s="137" t="s">
        <v>43</v>
      </c>
      <c r="E2" s="137" t="s">
        <v>156</v>
      </c>
      <c r="F2" s="137" t="s">
        <v>157</v>
      </c>
      <c r="G2" s="137" t="s">
        <v>158</v>
      </c>
      <c r="H2" s="137" t="s">
        <v>159</v>
      </c>
      <c r="I2" s="137" t="s">
        <v>160</v>
      </c>
      <c r="J2" s="137" t="s">
        <v>161</v>
      </c>
      <c r="K2" s="137" t="s">
        <v>162</v>
      </c>
      <c r="L2" s="137" t="s">
        <v>163</v>
      </c>
      <c r="M2" s="137" t="s">
        <v>164</v>
      </c>
      <c r="N2" s="137" t="s">
        <v>165</v>
      </c>
      <c r="O2" s="137" t="s">
        <v>166</v>
      </c>
      <c r="P2" s="137" t="s">
        <v>167</v>
      </c>
      <c r="Q2" s="137" t="s">
        <v>168</v>
      </c>
      <c r="R2" s="137" t="s">
        <v>169</v>
      </c>
      <c r="S2" s="137" t="s">
        <v>170</v>
      </c>
      <c r="T2" s="137" t="s">
        <v>171</v>
      </c>
      <c r="U2" s="137" t="s">
        <v>172</v>
      </c>
      <c r="V2" s="137" t="s">
        <v>173</v>
      </c>
      <c r="W2" s="137" t="s">
        <v>174</v>
      </c>
      <c r="X2" s="137" t="s">
        <v>175</v>
      </c>
      <c r="Y2" s="137" t="s">
        <v>251</v>
      </c>
      <c r="Z2" s="137" t="s">
        <v>206</v>
      </c>
      <c r="AA2" s="137" t="s">
        <v>197</v>
      </c>
      <c r="AB2" s="212" t="s">
        <v>247</v>
      </c>
      <c r="AC2" s="212" t="s">
        <v>248</v>
      </c>
      <c r="AD2" s="184" t="s">
        <v>198</v>
      </c>
      <c r="AE2" s="184" t="s">
        <v>199</v>
      </c>
      <c r="AF2" s="184" t="s">
        <v>200</v>
      </c>
      <c r="AG2" s="183" t="s">
        <v>201</v>
      </c>
      <c r="AH2" s="183" t="s">
        <v>219</v>
      </c>
      <c r="AI2" s="183" t="s">
        <v>220</v>
      </c>
    </row>
    <row r="3" spans="1:35">
      <c r="A3" t="s">
        <v>208</v>
      </c>
      <c r="B3" t="s">
        <v>207</v>
      </c>
      <c r="C3">
        <v>2017</v>
      </c>
      <c r="D3" s="42" t="s">
        <v>56</v>
      </c>
      <c r="E3" s="42">
        <v>2153786</v>
      </c>
      <c r="F3" s="42">
        <v>35696</v>
      </c>
      <c r="G3" s="42">
        <v>45163</v>
      </c>
      <c r="H3" s="42">
        <v>172707</v>
      </c>
      <c r="I3" s="42">
        <v>1313680</v>
      </c>
      <c r="J3" s="42">
        <v>540520</v>
      </c>
      <c r="K3" s="42">
        <v>257526</v>
      </c>
      <c r="L3" s="42">
        <v>3363</v>
      </c>
      <c r="M3" s="42">
        <v>25580</v>
      </c>
      <c r="N3" s="42">
        <v>5015</v>
      </c>
      <c r="O3" s="42">
        <v>10525</v>
      </c>
      <c r="P3" s="42">
        <v>628022</v>
      </c>
      <c r="Q3" s="42">
        <v>34574932</v>
      </c>
      <c r="R3" s="42">
        <v>10865</v>
      </c>
      <c r="S3" s="42">
        <v>37552</v>
      </c>
      <c r="T3" s="42">
        <v>82</v>
      </c>
      <c r="U3" s="42">
        <v>5041</v>
      </c>
      <c r="V3" s="42">
        <v>0</v>
      </c>
      <c r="W3" s="42">
        <v>26542</v>
      </c>
      <c r="X3" s="42">
        <v>23973</v>
      </c>
      <c r="Y3" s="42">
        <v>1662808</v>
      </c>
      <c r="Z3" s="42">
        <v>325642</v>
      </c>
      <c r="AA3" s="42">
        <v>2317209</v>
      </c>
      <c r="AB3" s="42">
        <v>196454.277794394</v>
      </c>
      <c r="AC3" s="42">
        <v>48839.1943351679</v>
      </c>
      <c r="AD3" s="200">
        <v>485147.36624517193</v>
      </c>
    </row>
    <row r="4" spans="1:35">
      <c r="A4" t="s">
        <v>209</v>
      </c>
      <c r="B4" t="s">
        <v>207</v>
      </c>
      <c r="C4">
        <v>2018</v>
      </c>
      <c r="D4" s="42" t="s">
        <v>56</v>
      </c>
      <c r="E4" s="42">
        <v>1767708</v>
      </c>
      <c r="F4" s="42">
        <v>23460</v>
      </c>
      <c r="G4" s="42">
        <v>38645</v>
      </c>
      <c r="H4" s="42">
        <v>214741</v>
      </c>
      <c r="I4" s="42">
        <v>1469447</v>
      </c>
      <c r="J4" s="42">
        <v>660095</v>
      </c>
      <c r="K4" s="42">
        <v>-76411</v>
      </c>
      <c r="L4" s="42">
        <v>2248</v>
      </c>
      <c r="M4" s="42">
        <v>15385</v>
      </c>
      <c r="N4" s="42">
        <v>-803</v>
      </c>
      <c r="O4" s="42">
        <v>5391</v>
      </c>
      <c r="P4" s="42">
        <v>484984</v>
      </c>
      <c r="Q4" s="42">
        <v>40806331</v>
      </c>
      <c r="R4" s="42">
        <v>5573</v>
      </c>
      <c r="S4" s="42">
        <v>13495</v>
      </c>
      <c r="T4" s="42">
        <v>82</v>
      </c>
      <c r="U4" s="42">
        <v>4959</v>
      </c>
      <c r="V4" s="42">
        <v>-90</v>
      </c>
      <c r="W4" s="42">
        <v>24828</v>
      </c>
      <c r="X4" s="42">
        <v>22228</v>
      </c>
      <c r="Y4" s="42">
        <v>1425909</v>
      </c>
      <c r="Z4" s="42">
        <v>441845</v>
      </c>
      <c r="AA4" s="42">
        <v>2405404</v>
      </c>
      <c r="AB4" s="42">
        <v>210073.21592809836</v>
      </c>
      <c r="AC4" s="42">
        <v>47466.056400294481</v>
      </c>
      <c r="AD4" s="200">
        <v>503193.92757656425</v>
      </c>
      <c r="AG4">
        <v>851</v>
      </c>
    </row>
    <row r="5" spans="1:35">
      <c r="A5" t="s">
        <v>210</v>
      </c>
      <c r="B5" t="s">
        <v>207</v>
      </c>
      <c r="C5">
        <v>2019</v>
      </c>
      <c r="D5" s="42" t="s">
        <v>56</v>
      </c>
      <c r="E5" s="42">
        <v>2069079</v>
      </c>
      <c r="F5" s="42">
        <v>25487</v>
      </c>
      <c r="G5" s="42">
        <v>23056</v>
      </c>
      <c r="H5" s="42">
        <v>212514</v>
      </c>
      <c r="I5" s="42">
        <v>1577253</v>
      </c>
      <c r="J5" s="42">
        <v>678363</v>
      </c>
      <c r="K5" s="42">
        <v>-86000</v>
      </c>
      <c r="L5" s="42">
        <v>190</v>
      </c>
      <c r="M5" s="42">
        <v>1401</v>
      </c>
      <c r="N5" s="42">
        <v>-58</v>
      </c>
      <c r="O5" s="42">
        <v>562</v>
      </c>
      <c r="P5" s="42">
        <v>668382</v>
      </c>
      <c r="Q5" s="42">
        <v>45944290</v>
      </c>
      <c r="R5" s="42">
        <v>16726</v>
      </c>
      <c r="S5" s="42">
        <v>44599</v>
      </c>
      <c r="T5" s="42">
        <v>82</v>
      </c>
      <c r="U5" s="42">
        <v>9755</v>
      </c>
      <c r="V5" s="42">
        <v>0</v>
      </c>
      <c r="W5" s="42">
        <v>28401</v>
      </c>
      <c r="X5" s="42">
        <v>26347</v>
      </c>
      <c r="Y5" s="42">
        <v>1451007</v>
      </c>
      <c r="Z5" s="42">
        <v>398681</v>
      </c>
      <c r="AA5" s="42">
        <v>2214982</v>
      </c>
      <c r="AB5" s="42">
        <v>90194.43731363611</v>
      </c>
      <c r="AC5" s="42">
        <v>16730.773007887659</v>
      </c>
      <c r="AD5" s="200">
        <v>530718.66782321548</v>
      </c>
      <c r="AE5" s="20">
        <v>1120495.209459</v>
      </c>
      <c r="AF5" s="20">
        <v>357746.6</v>
      </c>
      <c r="AG5">
        <v>-909</v>
      </c>
    </row>
    <row r="6" spans="1:35">
      <c r="A6" t="s">
        <v>211</v>
      </c>
      <c r="B6" t="s">
        <v>207</v>
      </c>
      <c r="C6">
        <v>2020</v>
      </c>
      <c r="D6" s="42" t="s">
        <v>56</v>
      </c>
      <c r="E6" s="42">
        <v>2436016</v>
      </c>
      <c r="F6" s="42">
        <v>31674</v>
      </c>
      <c r="G6" s="42">
        <v>15490</v>
      </c>
      <c r="H6" s="42">
        <v>210225</v>
      </c>
      <c r="I6" s="42">
        <v>1603993</v>
      </c>
      <c r="J6" s="42">
        <v>631911</v>
      </c>
      <c r="K6" s="42">
        <v>109504</v>
      </c>
      <c r="L6" s="42">
        <v>3424</v>
      </c>
      <c r="M6" s="42">
        <v>26127</v>
      </c>
      <c r="N6" s="42">
        <v>1784</v>
      </c>
      <c r="O6" s="42">
        <v>10293</v>
      </c>
      <c r="P6" s="42">
        <v>645542</v>
      </c>
      <c r="Q6" s="42">
        <v>51912811</v>
      </c>
      <c r="R6" s="42">
        <v>10358</v>
      </c>
      <c r="S6" s="42">
        <v>74934</v>
      </c>
      <c r="T6" s="42">
        <v>244</v>
      </c>
      <c r="U6" s="42">
        <v>9920</v>
      </c>
      <c r="V6" s="42">
        <v>0</v>
      </c>
      <c r="W6" s="42">
        <v>270324</v>
      </c>
      <c r="X6" s="42">
        <v>49526</v>
      </c>
      <c r="Y6" s="42">
        <v>1780444</v>
      </c>
      <c r="Z6" s="42">
        <v>408838</v>
      </c>
      <c r="AA6" s="42">
        <v>2321863</v>
      </c>
      <c r="AB6" s="42">
        <v>233847.43684013479</v>
      </c>
      <c r="AC6" s="42">
        <v>42298.452418447894</v>
      </c>
      <c r="AD6" s="200">
        <v>678177.70000000007</v>
      </c>
      <c r="AE6" s="20">
        <v>1048652.409459</v>
      </c>
      <c r="AF6" s="20">
        <v>372847</v>
      </c>
      <c r="AG6">
        <v>13553</v>
      </c>
    </row>
    <row r="7" spans="1:35">
      <c r="A7" t="s">
        <v>212</v>
      </c>
      <c r="B7" t="s">
        <v>207</v>
      </c>
      <c r="C7">
        <v>2021</v>
      </c>
      <c r="D7" s="42" t="s">
        <v>56</v>
      </c>
      <c r="E7" s="42">
        <v>2693056</v>
      </c>
      <c r="F7" s="42">
        <v>29314</v>
      </c>
      <c r="G7" s="42">
        <v>4016</v>
      </c>
      <c r="H7" s="42">
        <v>214562</v>
      </c>
      <c r="I7" s="42">
        <v>1540264</v>
      </c>
      <c r="J7" s="42">
        <v>666441</v>
      </c>
      <c r="K7" s="42">
        <v>-33233</v>
      </c>
      <c r="L7" s="42">
        <v>631</v>
      </c>
      <c r="M7" s="42">
        <v>10479</v>
      </c>
      <c r="N7" s="42">
        <v>-98</v>
      </c>
      <c r="O7" s="42">
        <v>1959</v>
      </c>
      <c r="P7" s="42">
        <v>459417</v>
      </c>
      <c r="Q7" s="42">
        <v>59416219</v>
      </c>
      <c r="R7" s="42">
        <v>5193</v>
      </c>
      <c r="S7" s="42">
        <v>16483</v>
      </c>
      <c r="T7" s="42">
        <v>244</v>
      </c>
      <c r="U7" s="42">
        <v>9775</v>
      </c>
      <c r="V7" s="42">
        <v>0</v>
      </c>
      <c r="W7" s="42">
        <v>93907</v>
      </c>
      <c r="X7" s="42">
        <v>13726</v>
      </c>
      <c r="Y7" s="42">
        <v>2575024</v>
      </c>
      <c r="Z7" s="42">
        <v>1299393</v>
      </c>
      <c r="AA7" s="42">
        <v>2604749</v>
      </c>
      <c r="AB7" s="42">
        <v>273254.59012337192</v>
      </c>
      <c r="AC7" s="42">
        <v>55731.271645544773</v>
      </c>
      <c r="AD7" s="200">
        <v>641443.97117647063</v>
      </c>
      <c r="AE7" s="20">
        <v>1272789.409459</v>
      </c>
      <c r="AF7" s="20">
        <v>383863</v>
      </c>
      <c r="AG7">
        <v>50535</v>
      </c>
    </row>
    <row r="8" spans="1:35">
      <c r="A8" t="s">
        <v>213</v>
      </c>
      <c r="B8" t="s">
        <v>207</v>
      </c>
      <c r="C8">
        <v>2022</v>
      </c>
      <c r="D8" s="42" t="s">
        <v>56</v>
      </c>
      <c r="E8" s="42">
        <v>2730788</v>
      </c>
      <c r="F8" s="42">
        <v>28794</v>
      </c>
      <c r="G8" s="42">
        <v>5133</v>
      </c>
      <c r="H8" s="42">
        <v>253020</v>
      </c>
      <c r="I8" s="42">
        <v>1793254</v>
      </c>
      <c r="J8" s="42">
        <v>668086</v>
      </c>
      <c r="K8" s="42">
        <v>138287</v>
      </c>
      <c r="L8" s="42">
        <v>173</v>
      </c>
      <c r="M8" s="42">
        <v>1861</v>
      </c>
      <c r="N8" s="42">
        <v>98</v>
      </c>
      <c r="O8" s="42">
        <v>458</v>
      </c>
      <c r="P8" s="42">
        <v>582595</v>
      </c>
      <c r="Q8" s="42">
        <v>60927330</v>
      </c>
      <c r="R8" s="42">
        <v>2078</v>
      </c>
      <c r="S8" s="42">
        <v>16052</v>
      </c>
      <c r="T8" s="42">
        <v>244</v>
      </c>
      <c r="U8" s="42">
        <v>9531</v>
      </c>
      <c r="V8" s="42">
        <v>0</v>
      </c>
      <c r="W8" s="42">
        <v>214965</v>
      </c>
      <c r="X8" s="42">
        <v>22108</v>
      </c>
      <c r="Y8" s="42">
        <v>4720951</v>
      </c>
      <c r="Z8" s="42">
        <v>3375799</v>
      </c>
      <c r="AA8" s="42">
        <v>2691531</v>
      </c>
      <c r="AB8" s="42">
        <v>250724.73556693067</v>
      </c>
      <c r="AC8" s="42">
        <v>70015.760639696004</v>
      </c>
      <c r="AD8" s="200">
        <v>784388.00542440917</v>
      </c>
      <c r="AE8" s="20">
        <v>1226542.8094589999</v>
      </c>
      <c r="AF8" s="20">
        <v>471247</v>
      </c>
      <c r="AG8">
        <v>67818</v>
      </c>
    </row>
    <row r="9" spans="1:35">
      <c r="A9" t="s">
        <v>214</v>
      </c>
      <c r="B9" t="s">
        <v>207</v>
      </c>
      <c r="C9">
        <v>2023</v>
      </c>
      <c r="D9" s="42" t="s">
        <v>56</v>
      </c>
      <c r="E9" s="42">
        <v>2839594</v>
      </c>
      <c r="F9" s="42">
        <v>30702</v>
      </c>
      <c r="G9" s="42">
        <v>28661</v>
      </c>
      <c r="H9" s="42">
        <v>255376</v>
      </c>
      <c r="I9" s="42">
        <v>2019643</v>
      </c>
      <c r="J9" s="42">
        <v>738117</v>
      </c>
      <c r="K9" s="42">
        <v>44565</v>
      </c>
      <c r="L9" s="42">
        <v>2578</v>
      </c>
      <c r="M9" s="42">
        <v>20429</v>
      </c>
      <c r="N9" s="42">
        <v>460</v>
      </c>
      <c r="O9" s="42">
        <v>0</v>
      </c>
      <c r="P9" s="42">
        <v>563495</v>
      </c>
      <c r="Q9" s="42">
        <v>63897273</v>
      </c>
      <c r="R9" s="42">
        <v>4121</v>
      </c>
      <c r="S9" s="42">
        <v>27543</v>
      </c>
      <c r="T9" s="42">
        <v>938</v>
      </c>
      <c r="U9" s="42">
        <v>8593</v>
      </c>
      <c r="V9" s="42">
        <v>0</v>
      </c>
      <c r="W9" s="42">
        <v>88753</v>
      </c>
      <c r="X9" s="42">
        <v>29110</v>
      </c>
      <c r="Y9" s="42">
        <v>4414900</v>
      </c>
      <c r="Z9" s="42">
        <v>2629486</v>
      </c>
      <c r="AA9" s="42">
        <v>2915449</v>
      </c>
      <c r="AB9" s="42">
        <v>278444.41166987189</v>
      </c>
      <c r="AC9" s="42">
        <v>83197.538150568333</v>
      </c>
      <c r="AD9" s="42">
        <v>1143858.8952174452</v>
      </c>
      <c r="AE9" s="42">
        <v>1426414</v>
      </c>
      <c r="AF9" s="42">
        <v>545704.6</v>
      </c>
      <c r="AG9">
        <v>61234</v>
      </c>
      <c r="AH9">
        <v>7169429</v>
      </c>
      <c r="AI9">
        <v>194004</v>
      </c>
    </row>
    <row r="10" spans="1:35">
      <c r="D10" s="20"/>
      <c r="E10" s="20"/>
      <c r="O10" s="25"/>
      <c r="P10" s="169"/>
      <c r="Y10" s="42"/>
    </row>
    <row r="11" spans="1:35">
      <c r="A11" s="213"/>
      <c r="B11" s="213"/>
      <c r="C11" s="43"/>
      <c r="D11" s="213"/>
      <c r="E11" s="213"/>
      <c r="F11" s="213"/>
      <c r="G11" s="213"/>
      <c r="H11" s="213"/>
      <c r="I11" s="213"/>
      <c r="J11" s="213"/>
      <c r="K11" s="213"/>
      <c r="L11" s="213"/>
      <c r="M11" s="213"/>
      <c r="N11" s="213"/>
      <c r="O11" s="213"/>
      <c r="P11" s="213"/>
      <c r="Q11" s="213"/>
      <c r="R11" s="213"/>
      <c r="S11" s="213"/>
      <c r="T11" s="213"/>
      <c r="U11" s="213"/>
      <c r="Y11" s="42"/>
      <c r="Z11" s="42"/>
    </row>
    <row r="12" spans="1:35">
      <c r="D12" s="26"/>
      <c r="E12" s="215"/>
      <c r="F12" s="215"/>
      <c r="G12" s="215"/>
      <c r="P12" s="118"/>
      <c r="Q12" s="118"/>
      <c r="R12" s="118"/>
      <c r="S12" s="118"/>
      <c r="T12" s="118"/>
      <c r="U12" s="118"/>
      <c r="Y12" s="42"/>
      <c r="Z12" s="42"/>
    </row>
    <row r="13" spans="1:35">
      <c r="E13" s="20"/>
      <c r="F13" s="20"/>
      <c r="G13" s="20"/>
      <c r="H13" s="20"/>
      <c r="I13" s="20"/>
      <c r="J13" s="20"/>
      <c r="K13" s="20"/>
      <c r="L13" s="20"/>
      <c r="M13" s="20"/>
      <c r="N13" s="20"/>
      <c r="O13" s="20"/>
      <c r="P13" s="3"/>
      <c r="Q13" s="118"/>
      <c r="R13" s="118"/>
      <c r="S13" s="118"/>
      <c r="T13" s="118"/>
      <c r="U13" s="118"/>
      <c r="Y13" s="42"/>
      <c r="Z13" s="42"/>
    </row>
    <row r="14" spans="1:35">
      <c r="C14" s="26"/>
      <c r="D14" s="214"/>
      <c r="E14" s="20"/>
      <c r="F14" s="20"/>
      <c r="G14" s="20"/>
      <c r="H14" s="20"/>
      <c r="I14" s="20"/>
      <c r="J14" s="20"/>
      <c r="K14" s="20"/>
      <c r="L14" s="20"/>
      <c r="M14" s="20"/>
      <c r="N14" s="20"/>
      <c r="O14" s="20"/>
      <c r="P14" s="3"/>
      <c r="Q14" s="118"/>
      <c r="R14" s="118"/>
      <c r="S14" s="118"/>
      <c r="T14" s="118"/>
      <c r="U14" s="118"/>
      <c r="Y14" s="42"/>
      <c r="Z14" s="42"/>
    </row>
    <row r="15" spans="1:35">
      <c r="C15" s="214"/>
      <c r="D15" s="214"/>
      <c r="E15" s="20"/>
      <c r="F15" s="20"/>
      <c r="G15" s="20"/>
      <c r="H15" s="20"/>
      <c r="I15" s="20"/>
      <c r="J15" s="20"/>
      <c r="K15" s="20"/>
      <c r="L15" s="20"/>
      <c r="M15" s="20"/>
      <c r="N15" s="20"/>
      <c r="O15" s="20"/>
      <c r="P15" s="3"/>
      <c r="Q15" s="118"/>
      <c r="R15" s="118"/>
      <c r="S15" s="118"/>
      <c r="T15" s="118"/>
      <c r="U15" s="118"/>
      <c r="Y15" s="42"/>
      <c r="Z15" s="42"/>
    </row>
    <row r="16" spans="1:35">
      <c r="C16" s="35"/>
      <c r="D16" s="214"/>
      <c r="E16" s="20"/>
      <c r="F16" s="20"/>
      <c r="G16" s="20"/>
      <c r="H16" s="20"/>
      <c r="I16" s="20"/>
      <c r="J16" s="20"/>
      <c r="K16" s="20"/>
      <c r="L16" s="20"/>
      <c r="M16" s="20"/>
      <c r="N16" s="20"/>
      <c r="O16" s="20"/>
      <c r="P16" s="3"/>
      <c r="Q16" s="118"/>
      <c r="R16" s="118"/>
      <c r="S16" s="118"/>
      <c r="T16" s="118"/>
      <c r="U16" s="118"/>
      <c r="Y16" s="42"/>
      <c r="Z16" s="42"/>
    </row>
    <row r="17" spans="2:31">
      <c r="C17" s="42"/>
      <c r="E17" s="20"/>
      <c r="F17" s="20"/>
      <c r="G17" s="20"/>
      <c r="H17" s="20"/>
      <c r="I17" s="20"/>
      <c r="J17" s="20"/>
      <c r="K17" s="20"/>
      <c r="L17" s="20"/>
      <c r="M17" s="20"/>
      <c r="N17" s="20"/>
      <c r="O17" s="20"/>
      <c r="P17" s="3"/>
      <c r="Q17" s="194"/>
      <c r="R17" s="42"/>
      <c r="S17" s="42"/>
      <c r="T17" s="42"/>
      <c r="U17" s="42"/>
      <c r="Y17" s="42"/>
      <c r="Z17" s="42"/>
    </row>
    <row r="18" spans="2:31">
      <c r="C18" s="42"/>
      <c r="E18" s="20"/>
      <c r="F18" s="20"/>
      <c r="G18" s="20"/>
      <c r="H18" s="20"/>
      <c r="I18" s="20"/>
      <c r="J18" s="20"/>
      <c r="K18" s="20"/>
      <c r="L18" s="20"/>
      <c r="M18" s="20"/>
      <c r="N18" s="20"/>
      <c r="O18" s="20"/>
      <c r="P18" s="3"/>
      <c r="Q18" s="194"/>
      <c r="R18" s="42"/>
      <c r="S18" s="42"/>
      <c r="T18" s="42"/>
      <c r="U18" s="42"/>
      <c r="Y18" s="42"/>
      <c r="AC18" s="42"/>
    </row>
    <row r="19" spans="2:31">
      <c r="E19" s="20"/>
      <c r="F19" s="20"/>
      <c r="G19" s="20"/>
      <c r="H19" s="20"/>
      <c r="I19" s="20"/>
      <c r="J19" s="20"/>
      <c r="K19" s="20"/>
      <c r="L19" s="20"/>
      <c r="M19" s="20"/>
      <c r="N19" s="20"/>
      <c r="O19" s="20"/>
      <c r="P19" s="2"/>
      <c r="Q19" s="194"/>
      <c r="R19" s="42"/>
      <c r="S19" s="42"/>
      <c r="T19" s="42"/>
      <c r="U19" s="42"/>
      <c r="AB19" s="116"/>
    </row>
    <row r="20" spans="2:31">
      <c r="B20" s="2"/>
      <c r="C20" s="2"/>
      <c r="D20" s="193"/>
      <c r="E20" s="44"/>
      <c r="F20" s="194"/>
      <c r="G20" s="194"/>
      <c r="H20" s="194"/>
      <c r="I20" s="194"/>
      <c r="J20" s="194"/>
      <c r="K20" s="194"/>
      <c r="L20" s="194"/>
      <c r="M20" s="194"/>
      <c r="N20" s="40"/>
      <c r="P20" s="2"/>
      <c r="Q20" s="194"/>
      <c r="R20" s="42"/>
      <c r="S20" s="42"/>
      <c r="T20" s="42"/>
      <c r="U20" s="42"/>
      <c r="AA20" s="229"/>
      <c r="AB20" s="229"/>
      <c r="AC20" s="230"/>
      <c r="AD20" s="230"/>
      <c r="AE20" s="229"/>
    </row>
    <row r="21" spans="2:31">
      <c r="B21" s="2"/>
      <c r="C21" s="2"/>
      <c r="D21" s="193"/>
      <c r="E21" s="44"/>
      <c r="F21" s="194"/>
      <c r="G21" s="194"/>
      <c r="H21" s="194"/>
      <c r="I21" s="194"/>
      <c r="J21" s="194"/>
      <c r="K21" s="194"/>
      <c r="L21" s="194"/>
      <c r="M21" s="194"/>
      <c r="N21" s="40"/>
      <c r="P21" s="2"/>
      <c r="Q21" s="194"/>
      <c r="R21" s="42"/>
      <c r="S21" s="42"/>
      <c r="T21" s="42"/>
      <c r="U21" s="42"/>
      <c r="X21" s="20"/>
      <c r="Y21" s="20"/>
      <c r="Z21" s="20"/>
      <c r="AA21" s="231"/>
      <c r="AB21" s="229"/>
      <c r="AC21" s="232"/>
      <c r="AD21" s="233"/>
      <c r="AE21" s="234"/>
    </row>
    <row r="22" spans="2:31">
      <c r="B22" s="2"/>
      <c r="C22" s="2"/>
      <c r="D22" s="193"/>
      <c r="E22" s="44"/>
      <c r="F22" s="194"/>
      <c r="G22" s="194"/>
      <c r="H22" s="194"/>
      <c r="I22" s="194"/>
      <c r="J22" s="194"/>
      <c r="K22" s="194"/>
      <c r="L22" s="194"/>
      <c r="M22" s="194"/>
      <c r="N22" s="40"/>
      <c r="P22" s="2"/>
      <c r="Q22" s="194"/>
      <c r="R22" s="42"/>
      <c r="S22" s="42"/>
      <c r="T22" s="42"/>
      <c r="U22" s="42"/>
      <c r="X22" s="20"/>
      <c r="Y22" s="20"/>
      <c r="Z22" s="20"/>
      <c r="AA22" s="231"/>
      <c r="AB22" s="229"/>
      <c r="AC22" s="232"/>
      <c r="AD22" s="233"/>
      <c r="AE22" s="234"/>
    </row>
    <row r="23" spans="2:31">
      <c r="B23" s="2"/>
      <c r="C23" s="2"/>
      <c r="D23" s="193"/>
      <c r="E23" s="44"/>
      <c r="F23" s="194"/>
      <c r="G23" s="194"/>
      <c r="H23" s="194"/>
      <c r="I23" s="194"/>
      <c r="J23" s="194"/>
      <c r="K23" s="194"/>
      <c r="L23" s="194"/>
      <c r="M23" s="194"/>
      <c r="N23" s="40"/>
      <c r="O23" s="216"/>
      <c r="P23" s="2"/>
      <c r="Q23" s="194"/>
      <c r="R23" s="42"/>
      <c r="S23" s="42"/>
      <c r="T23" s="42"/>
      <c r="U23" s="42"/>
      <c r="V23" s="216"/>
      <c r="X23" s="20"/>
      <c r="Y23" s="20"/>
      <c r="Z23" s="20"/>
      <c r="AA23" s="231"/>
      <c r="AB23" s="229"/>
      <c r="AC23" s="232"/>
      <c r="AD23" s="233"/>
      <c r="AE23" s="234"/>
    </row>
    <row r="24" spans="2:31">
      <c r="B24" s="2"/>
      <c r="C24" s="2"/>
      <c r="D24" s="193"/>
      <c r="E24" s="44"/>
      <c r="F24" s="194"/>
      <c r="G24" s="194"/>
      <c r="H24" s="194"/>
      <c r="I24" s="194"/>
      <c r="J24" s="194"/>
      <c r="K24" s="194"/>
      <c r="L24" s="194"/>
      <c r="M24" s="194"/>
      <c r="N24" s="40"/>
      <c r="P24" s="2"/>
      <c r="Q24" s="194"/>
      <c r="R24" s="42"/>
      <c r="S24" s="42"/>
      <c r="T24" s="42"/>
      <c r="U24" s="42"/>
      <c r="X24" s="20"/>
      <c r="Y24" s="20"/>
      <c r="Z24" s="20"/>
      <c r="AA24" s="231"/>
      <c r="AB24" s="229"/>
      <c r="AC24" s="232"/>
      <c r="AD24" s="233"/>
      <c r="AE24" s="234"/>
    </row>
    <row r="25" spans="2:31">
      <c r="X25" s="20"/>
      <c r="Y25" s="20"/>
      <c r="Z25" s="20"/>
      <c r="AA25" s="231"/>
      <c r="AB25" s="229"/>
      <c r="AC25" s="232"/>
      <c r="AD25" s="233"/>
      <c r="AE25" s="234"/>
    </row>
    <row r="26" spans="2:31">
      <c r="E26" s="20"/>
      <c r="F26" s="20"/>
      <c r="G26" s="20"/>
      <c r="H26" s="20"/>
      <c r="I26" s="20"/>
      <c r="J26" s="20"/>
      <c r="K26" s="20"/>
      <c r="L26" s="20"/>
      <c r="M26" s="20"/>
      <c r="N26" s="20"/>
      <c r="O26" s="20"/>
      <c r="P26" s="20"/>
      <c r="Q26" s="20"/>
      <c r="R26" s="20"/>
      <c r="S26" s="20"/>
      <c r="T26" s="20"/>
      <c r="U26" s="20"/>
      <c r="X26" s="20"/>
      <c r="Y26" s="20"/>
      <c r="Z26" s="20"/>
      <c r="AA26" s="231"/>
      <c r="AB26" s="229"/>
      <c r="AC26" s="232"/>
      <c r="AD26" s="233"/>
      <c r="AE26" s="234"/>
    </row>
    <row r="27" spans="2:31">
      <c r="E27" s="20"/>
      <c r="F27" s="20"/>
      <c r="G27" s="20"/>
      <c r="H27" s="20"/>
      <c r="I27" s="20"/>
      <c r="J27" s="20"/>
      <c r="K27" s="20"/>
      <c r="L27" s="20"/>
      <c r="M27" s="20"/>
      <c r="N27" s="20"/>
      <c r="O27" s="20"/>
      <c r="P27" s="20"/>
      <c r="Q27" s="20"/>
      <c r="R27" s="20"/>
      <c r="S27" s="20"/>
      <c r="T27" s="20"/>
      <c r="U27" s="20"/>
      <c r="X27" s="20"/>
      <c r="Y27" s="20"/>
      <c r="Z27" s="20"/>
      <c r="AA27" s="231"/>
      <c r="AB27" s="229"/>
      <c r="AC27" s="232"/>
      <c r="AD27" s="233"/>
      <c r="AE27" s="234"/>
    </row>
    <row r="28" spans="2:31">
      <c r="E28" s="20"/>
      <c r="F28" s="20"/>
      <c r="G28" s="20"/>
      <c r="H28" s="20"/>
      <c r="I28" s="20"/>
      <c r="J28" s="20"/>
      <c r="K28" s="20"/>
      <c r="L28" s="20"/>
      <c r="M28" s="20"/>
      <c r="N28" s="20"/>
      <c r="O28" s="20"/>
      <c r="P28" s="20"/>
      <c r="Q28" s="20"/>
      <c r="R28" s="20"/>
      <c r="S28" s="20"/>
      <c r="T28" s="20"/>
      <c r="U28" s="20"/>
    </row>
    <row r="29" spans="2:31">
      <c r="E29" s="20"/>
      <c r="F29" s="20"/>
      <c r="G29" s="20"/>
      <c r="H29" s="20"/>
      <c r="I29" s="20"/>
      <c r="J29" s="20"/>
      <c r="K29" s="20"/>
      <c r="L29" s="20"/>
      <c r="M29" s="20"/>
      <c r="N29" s="20"/>
      <c r="O29" s="20"/>
      <c r="P29" s="20"/>
      <c r="Q29" s="20"/>
      <c r="R29" s="20"/>
      <c r="S29" s="20"/>
      <c r="T29" s="20"/>
      <c r="U29" s="20"/>
    </row>
    <row r="30" spans="2:31">
      <c r="E30" s="20"/>
      <c r="F30" s="20"/>
      <c r="G30" s="20"/>
      <c r="H30" s="20"/>
      <c r="I30" s="20"/>
      <c r="J30" s="20"/>
      <c r="K30" s="20"/>
      <c r="L30" s="20"/>
      <c r="M30" s="20"/>
      <c r="N30" s="20"/>
      <c r="O30" s="20"/>
      <c r="P30" s="20"/>
      <c r="Q30" s="20"/>
      <c r="R30" s="20"/>
      <c r="S30" s="20"/>
      <c r="T30" s="20"/>
      <c r="U30" s="20"/>
      <c r="AB30" s="20"/>
    </row>
    <row r="31" spans="2:31">
      <c r="E31" s="20"/>
      <c r="F31" s="20"/>
      <c r="G31" s="20"/>
      <c r="H31" s="20"/>
      <c r="I31" s="20"/>
      <c r="J31" s="20"/>
      <c r="K31" s="20"/>
      <c r="L31" s="20"/>
      <c r="M31" s="20"/>
      <c r="N31" s="20"/>
      <c r="O31" s="20"/>
      <c r="P31" s="20"/>
      <c r="Q31" s="20"/>
      <c r="R31" s="20"/>
      <c r="S31" s="20"/>
      <c r="T31" s="20"/>
      <c r="U31" s="20"/>
    </row>
    <row r="32" spans="2:31">
      <c r="E32" s="20"/>
      <c r="F32" s="20"/>
      <c r="G32" s="20"/>
      <c r="H32" s="20"/>
      <c r="I32" s="20"/>
      <c r="J32" s="20"/>
      <c r="K32" s="20"/>
      <c r="L32" s="20"/>
      <c r="M32" s="20"/>
      <c r="N32" s="20"/>
      <c r="O32" s="20"/>
      <c r="P32" s="20"/>
      <c r="Q32" s="20"/>
      <c r="R32" s="20"/>
      <c r="S32" s="20"/>
      <c r="T32" s="20"/>
      <c r="U32" s="20"/>
    </row>
    <row r="33" spans="2:35">
      <c r="B33" s="2"/>
      <c r="C33" s="2"/>
      <c r="D33" s="7"/>
      <c r="E33" s="7"/>
      <c r="F33" s="192"/>
      <c r="G33" s="38"/>
      <c r="H33" s="42"/>
      <c r="K33" s="26"/>
      <c r="O33" s="59"/>
    </row>
    <row r="34" spans="2:35">
      <c r="B34" s="2"/>
      <c r="C34" s="2"/>
      <c r="D34" s="7"/>
      <c r="E34" s="7"/>
      <c r="F34" s="37"/>
      <c r="G34" s="38"/>
      <c r="H34" s="42"/>
      <c r="J34" s="42"/>
      <c r="K34" s="26"/>
      <c r="L34" s="20"/>
      <c r="M34" s="26"/>
    </row>
    <row r="35" spans="2:35">
      <c r="B35" s="2"/>
      <c r="C35" s="2"/>
      <c r="D35" s="14"/>
      <c r="E35" s="7"/>
      <c r="F35" s="7"/>
      <c r="G35" s="7"/>
      <c r="H35" s="7"/>
      <c r="I35" s="7"/>
      <c r="J35" s="7"/>
      <c r="K35" s="7"/>
      <c r="L35" s="7"/>
      <c r="M35" s="7"/>
      <c r="N35" s="7"/>
      <c r="O35" s="7"/>
      <c r="P35" s="7"/>
      <c r="Q35" s="7"/>
      <c r="R35" s="7"/>
      <c r="S35" s="7"/>
      <c r="T35" s="7"/>
      <c r="U35" s="7"/>
      <c r="V35" s="7"/>
      <c r="W35" s="7"/>
      <c r="X35" s="7"/>
      <c r="Y35" s="7"/>
      <c r="Z35" s="7"/>
      <c r="AA35" s="7"/>
      <c r="AB35" s="7"/>
      <c r="AC35" s="7"/>
      <c r="AD35" s="7"/>
      <c r="AE35" s="7"/>
      <c r="AF35" s="7"/>
      <c r="AG35" s="7"/>
      <c r="AH35" s="7"/>
      <c r="AI35" s="7"/>
    </row>
    <row r="36" spans="2:35">
      <c r="B36" s="2"/>
      <c r="C36" s="2"/>
      <c r="D36" s="14"/>
      <c r="E36" s="7"/>
      <c r="F36" s="37"/>
      <c r="G36" s="38"/>
      <c r="H36" s="42"/>
      <c r="J36" s="42"/>
      <c r="K36" s="26"/>
      <c r="L36" s="20"/>
      <c r="M36" s="26"/>
      <c r="O36" s="59"/>
    </row>
    <row r="37" spans="2:35">
      <c r="B37" s="2"/>
      <c r="C37" s="2"/>
      <c r="D37" s="15"/>
      <c r="E37" s="7"/>
      <c r="F37" s="37"/>
      <c r="G37" s="38"/>
      <c r="H37" s="42"/>
      <c r="J37" s="42"/>
      <c r="K37" s="26"/>
      <c r="L37" s="20"/>
      <c r="M37" s="26"/>
      <c r="O37" s="59"/>
    </row>
    <row r="38" spans="2:35">
      <c r="B38" s="2"/>
      <c r="C38" s="2"/>
      <c r="D38" s="16"/>
      <c r="E38" s="7"/>
      <c r="F38" s="37"/>
      <c r="G38" s="38"/>
      <c r="H38" s="42"/>
      <c r="J38" s="42"/>
      <c r="K38" s="26"/>
      <c r="L38" s="20"/>
      <c r="M38" s="26"/>
      <c r="O38" s="59"/>
    </row>
    <row r="39" spans="2:35">
      <c r="F39" s="37"/>
      <c r="J39" s="42"/>
      <c r="O39" s="59"/>
    </row>
    <row r="40" spans="2:35">
      <c r="F40" s="37"/>
      <c r="J40" s="42"/>
      <c r="O40" s="59"/>
    </row>
    <row r="41" spans="2:35">
      <c r="F41" s="37"/>
      <c r="J41" s="42"/>
      <c r="O41" s="59"/>
    </row>
    <row r="42" spans="2:35">
      <c r="F42" s="37"/>
      <c r="J42" s="42"/>
    </row>
    <row r="43" spans="2:35">
      <c r="F43" s="37"/>
      <c r="J43" s="42"/>
    </row>
    <row r="44" spans="2:35">
      <c r="J44" s="42"/>
    </row>
    <row r="45" spans="2:35">
      <c r="J45" s="42"/>
    </row>
    <row r="46" spans="2:35">
      <c r="J46" s="42"/>
    </row>
    <row r="47" spans="2:35">
      <c r="J47" s="42"/>
    </row>
    <row r="48" spans="2:35">
      <c r="J48" s="42"/>
    </row>
    <row r="49" spans="10:10">
      <c r="J49" s="42"/>
    </row>
    <row r="50" spans="10:10">
      <c r="J50" s="42"/>
    </row>
    <row r="51" spans="10:10">
      <c r="J51" s="42"/>
    </row>
    <row r="52" spans="10:10">
      <c r="J52" s="42"/>
    </row>
    <row r="53" spans="10:10">
      <c r="J53" s="42"/>
    </row>
    <row r="54" spans="10:10">
      <c r="J54" s="42"/>
    </row>
  </sheetData>
  <mergeCells count="1">
    <mergeCell ref="AB1:AC1"/>
  </mergeCells>
  <pageMargins left="0.7" right="0.7" top="0.75" bottom="0.75" header="0.3" footer="0.3"/>
  <pageSetup paperSize="9" orientation="portrait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C4C7F58-C474-4E38-8765-ACFE6E6F0421}">
  <sheetPr>
    <tabColor theme="7" tint="0.39997558519241921"/>
  </sheetPr>
  <dimension ref="A1:N91"/>
  <sheetViews>
    <sheetView zoomScale="70" zoomScaleNormal="70" workbookViewId="0">
      <selection activeCell="J29" sqref="J29"/>
    </sheetView>
  </sheetViews>
  <sheetFormatPr baseColWidth="10" defaultColWidth="11.44140625" defaultRowHeight="14.4"/>
  <cols>
    <col min="1" max="2" width="11.44140625" style="58"/>
    <col min="3" max="3" width="35.6640625" style="58" bestFit="1" customWidth="1"/>
    <col min="4" max="4" width="11.44140625" style="58"/>
    <col min="5" max="5" width="16.33203125" style="58" bestFit="1" customWidth="1"/>
    <col min="6" max="7" width="15" style="58" bestFit="1" customWidth="1"/>
    <col min="8" max="8" width="14.44140625" style="58" bestFit="1" customWidth="1"/>
    <col min="9" max="9" width="12.109375" style="58" bestFit="1" customWidth="1"/>
    <col min="10" max="10" width="13.44140625" style="58" customWidth="1"/>
    <col min="11" max="11" width="13.44140625" style="58" bestFit="1" customWidth="1"/>
    <col min="12" max="16384" width="11.44140625" style="58"/>
  </cols>
  <sheetData>
    <row r="1" spans="1:11">
      <c r="A1" s="139"/>
    </row>
    <row r="2" spans="1:11" ht="28.8">
      <c r="B2" s="58" t="s">
        <v>57</v>
      </c>
      <c r="C2" s="58" t="s">
        <v>58</v>
      </c>
      <c r="D2" s="58" t="s">
        <v>59</v>
      </c>
      <c r="E2" s="58" t="s">
        <v>60</v>
      </c>
      <c r="F2" s="119" t="s">
        <v>61</v>
      </c>
      <c r="G2" s="119" t="s">
        <v>62</v>
      </c>
      <c r="H2" s="120" t="s">
        <v>63</v>
      </c>
      <c r="I2" s="119" t="s">
        <v>64</v>
      </c>
      <c r="J2" s="119" t="s">
        <v>65</v>
      </c>
      <c r="K2" s="58" t="s">
        <v>66</v>
      </c>
    </row>
    <row r="3" spans="1:11">
      <c r="C3" s="121" t="s">
        <v>27</v>
      </c>
      <c r="D3" s="121"/>
      <c r="E3" s="122">
        <f>SUM(E4:E45)</f>
        <v>33571378.890000001</v>
      </c>
      <c r="F3" s="122">
        <f>SUM(F4:F45)</f>
        <v>5506715.9321316108</v>
      </c>
      <c r="G3" s="122">
        <f>SUM(G4:G45)</f>
        <v>4511698.9973899107</v>
      </c>
      <c r="H3" s="120"/>
      <c r="I3" s="122" t="s">
        <v>240</v>
      </c>
      <c r="J3" s="119"/>
      <c r="K3" s="123">
        <f>F3-G3</f>
        <v>995016.93474170007</v>
      </c>
    </row>
    <row r="4" spans="1:11" ht="16.8">
      <c r="B4">
        <v>7</v>
      </c>
      <c r="C4" s="156" t="s">
        <v>67</v>
      </c>
      <c r="D4" s="180">
        <v>1.26201238635016</v>
      </c>
      <c r="E4" s="221">
        <v>67785.14</v>
      </c>
      <c r="F4" s="221">
        <v>10185.0366268212</v>
      </c>
      <c r="G4" s="221">
        <f>+D4*F4</f>
        <v>12853.642378478407</v>
      </c>
      <c r="H4" s="125">
        <f t="shared" ref="H4:H45" si="0">$K$3*(E4/$E$3)</f>
        <v>2009.0733372863556</v>
      </c>
      <c r="I4" s="125">
        <f t="shared" ref="I4:I45" si="1">G4+H4</f>
        <v>14862.715715764763</v>
      </c>
      <c r="J4" s="124">
        <f t="shared" ref="J4:J45" si="2">I4/F4</f>
        <v>1.4592697366080547</v>
      </c>
      <c r="K4" s="123"/>
    </row>
    <row r="5" spans="1:11" ht="16.8">
      <c r="B5">
        <v>9</v>
      </c>
      <c r="C5" s="156" t="s">
        <v>229</v>
      </c>
      <c r="D5" s="180">
        <v>0.89070819259174505</v>
      </c>
      <c r="E5" s="221">
        <v>69281.960000000006</v>
      </c>
      <c r="F5" s="221">
        <v>16357.5868744856</v>
      </c>
      <c r="G5" s="221">
        <f t="shared" ref="G5:G45" si="3">+D5*F5</f>
        <v>14569.83664013552</v>
      </c>
      <c r="H5" s="125">
        <f t="shared" si="0"/>
        <v>2053.4373550152704</v>
      </c>
      <c r="I5" s="125">
        <f t="shared" si="1"/>
        <v>16623.27399515079</v>
      </c>
      <c r="J5" s="124">
        <f t="shared" si="2"/>
        <v>1.0162424398356462</v>
      </c>
      <c r="K5" s="123"/>
    </row>
    <row r="6" spans="1:11" ht="16.8">
      <c r="B6">
        <v>37</v>
      </c>
      <c r="C6" s="156" t="s">
        <v>68</v>
      </c>
      <c r="D6" s="180">
        <v>0.96203320233716905</v>
      </c>
      <c r="E6" s="221">
        <v>206327.85</v>
      </c>
      <c r="F6" s="221">
        <v>33954.729923315601</v>
      </c>
      <c r="G6" s="221">
        <f t="shared" si="3"/>
        <v>32665.577562621005</v>
      </c>
      <c r="H6" s="125">
        <f t="shared" si="0"/>
        <v>6115.3194073895629</v>
      </c>
      <c r="I6" s="125">
        <f t="shared" si="1"/>
        <v>38780.896970010566</v>
      </c>
      <c r="J6" s="124">
        <f t="shared" si="2"/>
        <v>1.1421353389526152</v>
      </c>
      <c r="K6" s="123"/>
    </row>
    <row r="7" spans="1:11">
      <c r="B7">
        <v>65</v>
      </c>
      <c r="C7" s="58" t="s">
        <v>69</v>
      </c>
      <c r="D7" s="180">
        <v>0.49820539956612597</v>
      </c>
      <c r="E7" s="221">
        <v>258521.62</v>
      </c>
      <c r="F7" s="221">
        <v>45953.3703909541</v>
      </c>
      <c r="G7" s="221">
        <f t="shared" si="3"/>
        <v>22894.217257035471</v>
      </c>
      <c r="H7" s="125">
        <f t="shared" si="0"/>
        <v>7662.2825276170415</v>
      </c>
      <c r="I7" s="125">
        <f t="shared" si="1"/>
        <v>30556.499784652511</v>
      </c>
      <c r="J7" s="124">
        <f t="shared" si="2"/>
        <v>0.66494578144517436</v>
      </c>
      <c r="K7" s="123"/>
    </row>
    <row r="8" spans="1:11">
      <c r="B8">
        <v>71</v>
      </c>
      <c r="C8" s="58" t="s">
        <v>70</v>
      </c>
      <c r="D8" s="180">
        <v>0.73468112290957399</v>
      </c>
      <c r="E8" s="221">
        <v>804388.24</v>
      </c>
      <c r="F8" s="221">
        <v>118194.833407456</v>
      </c>
      <c r="G8" s="221">
        <f t="shared" si="3"/>
        <v>86835.512929899807</v>
      </c>
      <c r="H8" s="125">
        <f t="shared" si="0"/>
        <v>23841.139308861762</v>
      </c>
      <c r="I8" s="125">
        <f t="shared" si="1"/>
        <v>110676.65223876157</v>
      </c>
      <c r="J8" s="124">
        <f t="shared" si="2"/>
        <v>0.93639162599623271</v>
      </c>
      <c r="K8" s="123"/>
    </row>
    <row r="9" spans="1:11">
      <c r="B9">
        <v>86</v>
      </c>
      <c r="C9" s="58" t="s">
        <v>71</v>
      </c>
      <c r="D9" s="180">
        <v>0.72159941210450196</v>
      </c>
      <c r="E9" s="221">
        <v>254799.77</v>
      </c>
      <c r="F9" s="221">
        <v>42736.867064282102</v>
      </c>
      <c r="G9" s="221">
        <f t="shared" si="3"/>
        <v>30838.898148774217</v>
      </c>
      <c r="H9" s="125">
        <f t="shared" si="0"/>
        <v>7551.9711879874521</v>
      </c>
      <c r="I9" s="125">
        <f t="shared" si="1"/>
        <v>38390.869336761665</v>
      </c>
      <c r="J9" s="124">
        <f t="shared" si="2"/>
        <v>0.89830799433698638</v>
      </c>
      <c r="K9" s="123"/>
    </row>
    <row r="10" spans="1:11">
      <c r="B10">
        <v>93</v>
      </c>
      <c r="C10" s="58" t="s">
        <v>72</v>
      </c>
      <c r="D10" s="180">
        <v>0.89374325782092801</v>
      </c>
      <c r="E10" s="221">
        <v>31322.12</v>
      </c>
      <c r="F10" s="221">
        <v>5461.17648013087</v>
      </c>
      <c r="G10" s="221">
        <f t="shared" si="3"/>
        <v>4880.8896588871921</v>
      </c>
      <c r="H10" s="125">
        <f t="shared" si="0"/>
        <v>928.35149649736945</v>
      </c>
      <c r="I10" s="125">
        <f t="shared" si="1"/>
        <v>5809.2411553845614</v>
      </c>
      <c r="J10" s="124">
        <f t="shared" si="2"/>
        <v>1.0637343760122087</v>
      </c>
      <c r="K10" s="123"/>
    </row>
    <row r="11" spans="1:11">
      <c r="B11">
        <v>103</v>
      </c>
      <c r="C11" s="58" t="s">
        <v>230</v>
      </c>
      <c r="D11" s="180">
        <v>0.92363508240650305</v>
      </c>
      <c r="E11" s="221">
        <v>58725.440000000002</v>
      </c>
      <c r="F11" s="221">
        <v>12209.189429775201</v>
      </c>
      <c r="G11" s="221">
        <f t="shared" si="3"/>
        <v>11276.835685087024</v>
      </c>
      <c r="H11" s="125">
        <f t="shared" si="0"/>
        <v>1740.5542826113458</v>
      </c>
      <c r="I11" s="125">
        <f t="shared" si="1"/>
        <v>13017.389967698369</v>
      </c>
      <c r="J11" s="124">
        <f t="shared" si="2"/>
        <v>1.0661960847255074</v>
      </c>
      <c r="K11" s="123"/>
    </row>
    <row r="12" spans="1:11">
      <c r="B12">
        <v>104</v>
      </c>
      <c r="C12" s="58" t="s">
        <v>129</v>
      </c>
      <c r="D12" s="180">
        <v>0.26849765947751703</v>
      </c>
      <c r="E12" s="221">
        <v>116033.85</v>
      </c>
      <c r="F12" s="221">
        <v>1208.3499197829301</v>
      </c>
      <c r="G12" s="221">
        <f t="shared" si="3"/>
        <v>324.43912529156216</v>
      </c>
      <c r="H12" s="125">
        <f t="shared" si="0"/>
        <v>3439.1094310299336</v>
      </c>
      <c r="I12" s="125">
        <f t="shared" si="1"/>
        <v>3763.5485563214957</v>
      </c>
      <c r="J12" s="124">
        <f t="shared" si="2"/>
        <v>3.1146181207158814</v>
      </c>
      <c r="K12" s="123"/>
    </row>
    <row r="13" spans="1:11">
      <c r="B13">
        <v>132</v>
      </c>
      <c r="C13" s="58" t="s">
        <v>73</v>
      </c>
      <c r="D13" s="180">
        <v>0.55916756676367296</v>
      </c>
      <c r="E13" s="221">
        <v>370321.55</v>
      </c>
      <c r="F13" s="221">
        <v>35037.3000512707</v>
      </c>
      <c r="G13" s="221">
        <f t="shared" si="3"/>
        <v>19591.721815637753</v>
      </c>
      <c r="H13" s="125">
        <f t="shared" si="0"/>
        <v>10975.903455057494</v>
      </c>
      <c r="I13" s="125">
        <f t="shared" si="1"/>
        <v>30567.625270695247</v>
      </c>
      <c r="J13" s="124">
        <f t="shared" si="2"/>
        <v>0.87243095860597419</v>
      </c>
      <c r="K13" s="123"/>
    </row>
    <row r="14" spans="1:11">
      <c r="B14">
        <v>133</v>
      </c>
      <c r="C14" s="58" t="s">
        <v>74</v>
      </c>
      <c r="D14" s="180">
        <v>0.84550330033003296</v>
      </c>
      <c r="E14" s="221">
        <v>86079.27</v>
      </c>
      <c r="F14" s="221">
        <v>24610.1218247467</v>
      </c>
      <c r="G14" s="221">
        <f t="shared" si="3"/>
        <v>20807.939224347509</v>
      </c>
      <c r="H14" s="125">
        <f t="shared" si="0"/>
        <v>2551.2902422282118</v>
      </c>
      <c r="I14" s="125">
        <f t="shared" si="1"/>
        <v>23359.229466575722</v>
      </c>
      <c r="J14" s="124">
        <f t="shared" si="2"/>
        <v>0.9491716307997653</v>
      </c>
      <c r="K14" s="123"/>
    </row>
    <row r="15" spans="1:11">
      <c r="B15">
        <v>138</v>
      </c>
      <c r="C15" s="58" t="s">
        <v>231</v>
      </c>
      <c r="D15" s="180">
        <v>1.26014810751508</v>
      </c>
      <c r="E15" s="221">
        <v>45818.65</v>
      </c>
      <c r="F15" s="221">
        <v>6308.5835438964896</v>
      </c>
      <c r="G15" s="221">
        <f t="shared" si="3"/>
        <v>7949.7496139419382</v>
      </c>
      <c r="H15" s="125">
        <f t="shared" si="0"/>
        <v>1358.0119192120201</v>
      </c>
      <c r="I15" s="125">
        <f t="shared" si="1"/>
        <v>9307.7615331539582</v>
      </c>
      <c r="J15" s="124">
        <f t="shared" si="2"/>
        <v>1.4754122646373056</v>
      </c>
      <c r="K15" s="123"/>
    </row>
    <row r="16" spans="1:11">
      <c r="B16">
        <v>164</v>
      </c>
      <c r="C16" s="58" t="s">
        <v>232</v>
      </c>
      <c r="D16" s="180">
        <v>0.85109888015985502</v>
      </c>
      <c r="E16" s="221">
        <v>54643.02</v>
      </c>
      <c r="F16" s="221">
        <v>21749.409989665201</v>
      </c>
      <c r="G16" s="221">
        <f t="shared" si="3"/>
        <v>18510.898486341615</v>
      </c>
      <c r="H16" s="125">
        <f t="shared" si="0"/>
        <v>1619.5560642170992</v>
      </c>
      <c r="I16" s="125">
        <f t="shared" si="1"/>
        <v>20130.454550558716</v>
      </c>
      <c r="J16" s="124">
        <f t="shared" si="2"/>
        <v>0.92556324792829903</v>
      </c>
      <c r="K16" s="123"/>
    </row>
    <row r="17" spans="2:14">
      <c r="B17">
        <v>173</v>
      </c>
      <c r="C17" s="58" t="s">
        <v>75</v>
      </c>
      <c r="D17" s="180">
        <v>0.81022164454870604</v>
      </c>
      <c r="E17" s="221">
        <v>82437.210000000006</v>
      </c>
      <c r="F17" s="221">
        <v>8601.8251381347909</v>
      </c>
      <c r="G17" s="221">
        <f t="shared" si="3"/>
        <v>6969.384909539971</v>
      </c>
      <c r="H17" s="125">
        <f t="shared" si="0"/>
        <v>2443.3437861347802</v>
      </c>
      <c r="I17" s="125">
        <f t="shared" si="1"/>
        <v>9412.7286956747521</v>
      </c>
      <c r="J17" s="124">
        <f t="shared" si="2"/>
        <v>1.0942711046223146</v>
      </c>
      <c r="K17" s="123"/>
    </row>
    <row r="18" spans="2:14">
      <c r="B18">
        <v>197</v>
      </c>
      <c r="C18" s="58" t="s">
        <v>76</v>
      </c>
      <c r="D18" s="180">
        <v>0.50962753610437295</v>
      </c>
      <c r="E18" s="221">
        <v>522408.36</v>
      </c>
      <c r="F18" s="221">
        <v>56895.956724248899</v>
      </c>
      <c r="G18" s="221">
        <f t="shared" si="3"/>
        <v>28995.746239679997</v>
      </c>
      <c r="H18" s="125">
        <f t="shared" si="0"/>
        <v>15483.581021614646</v>
      </c>
      <c r="I18" s="125">
        <f t="shared" si="1"/>
        <v>44479.327261294646</v>
      </c>
      <c r="J18" s="124">
        <f t="shared" si="2"/>
        <v>0.78176604845345155</v>
      </c>
      <c r="K18" s="123"/>
    </row>
    <row r="19" spans="2:14">
      <c r="B19">
        <v>215</v>
      </c>
      <c r="C19" s="58" t="s">
        <v>77</v>
      </c>
      <c r="D19" s="180">
        <v>0.892664464855914</v>
      </c>
      <c r="E19" s="221">
        <v>1952989.53</v>
      </c>
      <c r="F19" s="221">
        <v>257763.579294461</v>
      </c>
      <c r="G19" s="221">
        <f t="shared" si="3"/>
        <v>230096.38757023498</v>
      </c>
      <c r="H19" s="125">
        <f t="shared" si="0"/>
        <v>57884.356257468979</v>
      </c>
      <c r="I19" s="125">
        <f t="shared" si="1"/>
        <v>287980.74382770393</v>
      </c>
      <c r="J19" s="124">
        <f t="shared" si="2"/>
        <v>1.1172282159331897</v>
      </c>
      <c r="K19" s="123"/>
    </row>
    <row r="20" spans="2:14">
      <c r="B20">
        <v>227</v>
      </c>
      <c r="C20" s="58" t="s">
        <v>78</v>
      </c>
      <c r="D20" s="180">
        <v>0.75288783525393699</v>
      </c>
      <c r="E20" s="221">
        <v>2182028.2400000002</v>
      </c>
      <c r="F20" s="221">
        <v>327953.133915285</v>
      </c>
      <c r="G20" s="221">
        <f t="shared" si="3"/>
        <v>246911.92505822342</v>
      </c>
      <c r="H20" s="125">
        <f t="shared" si="0"/>
        <v>64672.799350858804</v>
      </c>
      <c r="I20" s="125">
        <f t="shared" si="1"/>
        <v>311584.72440908221</v>
      </c>
      <c r="J20" s="124">
        <f t="shared" si="2"/>
        <v>0.95008918100343265</v>
      </c>
      <c r="K20" s="123"/>
    </row>
    <row r="21" spans="2:14">
      <c r="B21">
        <v>238</v>
      </c>
      <c r="C21" s="58" t="s">
        <v>79</v>
      </c>
      <c r="D21" s="180">
        <v>0.63624021729599101</v>
      </c>
      <c r="E21" s="221">
        <v>114319.88</v>
      </c>
      <c r="F21" s="221">
        <v>11748.2529262023</v>
      </c>
      <c r="G21" s="221">
        <f t="shared" si="3"/>
        <v>7474.7109946152132</v>
      </c>
      <c r="H21" s="125">
        <f t="shared" si="0"/>
        <v>3388.3093378545163</v>
      </c>
      <c r="I21" s="125">
        <f t="shared" si="1"/>
        <v>10863.020332469729</v>
      </c>
      <c r="J21" s="124">
        <f t="shared" si="2"/>
        <v>0.92464985225520435</v>
      </c>
      <c r="K21" s="123"/>
    </row>
    <row r="22" spans="2:14">
      <c r="B22">
        <v>249</v>
      </c>
      <c r="C22" s="58" t="s">
        <v>80</v>
      </c>
      <c r="D22" s="180">
        <v>0.42785680573379398</v>
      </c>
      <c r="E22" s="221">
        <v>782374.28</v>
      </c>
      <c r="F22" s="221">
        <v>111323.451933356</v>
      </c>
      <c r="G22" s="221">
        <f t="shared" si="3"/>
        <v>47630.496547465249</v>
      </c>
      <c r="H22" s="125">
        <f t="shared" si="0"/>
        <v>23188.670934759586</v>
      </c>
      <c r="I22" s="125">
        <f t="shared" si="1"/>
        <v>70819.167482224831</v>
      </c>
      <c r="J22" s="124">
        <f t="shared" si="2"/>
        <v>0.63615676887760242</v>
      </c>
      <c r="K22" s="123"/>
    </row>
    <row r="23" spans="2:14">
      <c r="B23">
        <v>251</v>
      </c>
      <c r="C23" s="58" t="s">
        <v>190</v>
      </c>
      <c r="D23" s="180">
        <v>0.86170004815860002</v>
      </c>
      <c r="E23" s="221">
        <v>78874.94</v>
      </c>
      <c r="F23" s="221">
        <v>15354.7357969571</v>
      </c>
      <c r="G23" s="221">
        <f t="shared" si="3"/>
        <v>13231.176575700512</v>
      </c>
      <c r="H23" s="125">
        <f t="shared" si="0"/>
        <v>2337.7622135775046</v>
      </c>
      <c r="I23" s="125">
        <f t="shared" si="1"/>
        <v>15568.938789278018</v>
      </c>
      <c r="J23" s="124">
        <f t="shared" si="2"/>
        <v>1.013950288377047</v>
      </c>
      <c r="K23" s="123"/>
    </row>
    <row r="24" spans="2:14">
      <c r="B24">
        <v>257</v>
      </c>
      <c r="C24" s="58" t="s">
        <v>81</v>
      </c>
      <c r="D24" s="180">
        <v>0.58650057423784097</v>
      </c>
      <c r="E24" s="221">
        <v>124177.48</v>
      </c>
      <c r="F24" s="221">
        <v>25631.498059508802</v>
      </c>
      <c r="G24" s="221">
        <f t="shared" si="3"/>
        <v>15032.888330478019</v>
      </c>
      <c r="H24" s="125">
        <f t="shared" si="0"/>
        <v>3680.4772278910932</v>
      </c>
      <c r="I24" s="125">
        <f t="shared" si="1"/>
        <v>18713.365558369114</v>
      </c>
      <c r="J24" s="124">
        <f t="shared" si="2"/>
        <v>0.73009254140831648</v>
      </c>
      <c r="K24" s="123"/>
    </row>
    <row r="25" spans="2:14">
      <c r="B25">
        <v>269</v>
      </c>
      <c r="C25" s="58" t="s">
        <v>82</v>
      </c>
      <c r="D25" s="180">
        <v>0.65454518591009203</v>
      </c>
      <c r="E25" s="221">
        <v>2463844.5</v>
      </c>
      <c r="F25" s="221">
        <v>362453.02210932598</v>
      </c>
      <c r="G25" s="221">
        <f t="shared" si="3"/>
        <v>237241.88074022348</v>
      </c>
      <c r="H25" s="125">
        <f t="shared" si="0"/>
        <v>73025.508130095055</v>
      </c>
      <c r="I25" s="125">
        <f t="shared" si="1"/>
        <v>310267.38887031854</v>
      </c>
      <c r="J25" s="124">
        <f t="shared" si="2"/>
        <v>0.85602097360008556</v>
      </c>
      <c r="K25" s="123"/>
    </row>
    <row r="26" spans="2:14">
      <c r="B26">
        <v>275</v>
      </c>
      <c r="C26" s="58" t="s">
        <v>153</v>
      </c>
      <c r="D26" s="180">
        <v>0.79467246181235196</v>
      </c>
      <c r="E26" s="221">
        <v>119740.55</v>
      </c>
      <c r="F26" s="221">
        <v>19922.243272703301</v>
      </c>
      <c r="G26" s="221">
        <f t="shared" si="3"/>
        <v>15831.658106343701</v>
      </c>
      <c r="H26" s="125">
        <f t="shared" si="0"/>
        <v>3548.9717421399987</v>
      </c>
      <c r="I26" s="125">
        <f t="shared" si="1"/>
        <v>19380.629848483699</v>
      </c>
      <c r="J26" s="124">
        <f t="shared" si="2"/>
        <v>0.97281363264137521</v>
      </c>
      <c r="K26" s="123"/>
    </row>
    <row r="27" spans="2:14">
      <c r="B27">
        <v>295</v>
      </c>
      <c r="C27" s="58" t="s">
        <v>83</v>
      </c>
      <c r="D27" s="180">
        <v>0.86607119144961198</v>
      </c>
      <c r="E27" s="221">
        <v>106724.68</v>
      </c>
      <c r="F27" s="221">
        <v>20526.627728181</v>
      </c>
      <c r="G27" s="221">
        <f t="shared" si="3"/>
        <v>17777.520932988362</v>
      </c>
      <c r="H27" s="125">
        <f t="shared" si="0"/>
        <v>3163.1963734001042</v>
      </c>
      <c r="I27" s="125">
        <f t="shared" si="1"/>
        <v>20940.717306388466</v>
      </c>
      <c r="J27" s="124">
        <f t="shared" si="2"/>
        <v>1.0201732882620054</v>
      </c>
      <c r="K27" s="123"/>
    </row>
    <row r="28" spans="2:14">
      <c r="B28">
        <v>311</v>
      </c>
      <c r="C28" s="58" t="s">
        <v>84</v>
      </c>
      <c r="D28" s="180">
        <v>0.94170633289042505</v>
      </c>
      <c r="E28" s="221">
        <v>304680.64</v>
      </c>
      <c r="F28" s="221">
        <v>72542.749224859203</v>
      </c>
      <c r="G28" s="221">
        <f t="shared" si="3"/>
        <v>68313.966350331888</v>
      </c>
      <c r="H28" s="125">
        <f t="shared" si="0"/>
        <v>9030.3826209010222</v>
      </c>
      <c r="I28" s="125">
        <f t="shared" si="1"/>
        <v>77344.348971232917</v>
      </c>
      <c r="J28" s="124">
        <f t="shared" si="2"/>
        <v>1.0661899334899798</v>
      </c>
      <c r="K28" s="123"/>
    </row>
    <row r="29" spans="2:14">
      <c r="B29" s="184">
        <v>319</v>
      </c>
      <c r="C29" s="222" t="s">
        <v>56</v>
      </c>
      <c r="D29" s="223">
        <v>0.92959745141557504</v>
      </c>
      <c r="E29" s="224">
        <v>577808.88</v>
      </c>
      <c r="F29" s="224">
        <v>133371.184329857</v>
      </c>
      <c r="G29" s="224">
        <f t="shared" si="3"/>
        <v>123981.51304531195</v>
      </c>
      <c r="H29" s="204">
        <f t="shared" si="0"/>
        <v>17125.588511807913</v>
      </c>
      <c r="I29" s="204">
        <f t="shared" si="1"/>
        <v>141107.10155711987</v>
      </c>
      <c r="J29" s="205">
        <f t="shared" si="2"/>
        <v>1.058002913193979</v>
      </c>
      <c r="K29" s="123"/>
      <c r="M29" s="207"/>
    </row>
    <row r="30" spans="2:14">
      <c r="B30">
        <v>343</v>
      </c>
      <c r="C30" s="58" t="s">
        <v>253</v>
      </c>
      <c r="D30" s="180">
        <v>0.86594613921229802</v>
      </c>
      <c r="E30" s="221">
        <v>20313.12</v>
      </c>
      <c r="F30" s="221">
        <v>4932.4573511274302</v>
      </c>
      <c r="G30" s="221">
        <f t="shared" si="3"/>
        <v>4271.2424000381161</v>
      </c>
      <c r="H30" s="125">
        <f t="shared" si="0"/>
        <v>602.057438977012</v>
      </c>
      <c r="I30" s="125">
        <f t="shared" si="1"/>
        <v>4873.2998390151279</v>
      </c>
      <c r="J30" s="124">
        <f t="shared" si="2"/>
        <v>0.98800648279325098</v>
      </c>
      <c r="K30" s="123"/>
      <c r="M30" s="208"/>
      <c r="N30" s="208"/>
    </row>
    <row r="31" spans="2:14">
      <c r="B31">
        <v>354</v>
      </c>
      <c r="C31" s="58" t="s">
        <v>85</v>
      </c>
      <c r="D31" s="180">
        <v>0.63583526914947397</v>
      </c>
      <c r="E31" s="221">
        <v>866881.99</v>
      </c>
      <c r="F31" s="221">
        <v>81192.229853519602</v>
      </c>
      <c r="G31" s="221">
        <f t="shared" si="3"/>
        <v>51624.883321758593</v>
      </c>
      <c r="H31" s="125">
        <f t="shared" si="0"/>
        <v>25693.381951895899</v>
      </c>
      <c r="I31" s="125">
        <f t="shared" si="1"/>
        <v>77318.265273654484</v>
      </c>
      <c r="J31" s="124">
        <f t="shared" si="2"/>
        <v>0.95228651082924798</v>
      </c>
      <c r="K31" s="123"/>
    </row>
    <row r="32" spans="2:14">
      <c r="B32">
        <v>433</v>
      </c>
      <c r="C32" s="58" t="s">
        <v>233</v>
      </c>
      <c r="D32" s="180">
        <v>0.878440954766877</v>
      </c>
      <c r="E32" s="221">
        <v>328695.40999999997</v>
      </c>
      <c r="F32" s="221">
        <v>55802.927086354997</v>
      </c>
      <c r="G32" s="221">
        <f t="shared" si="3"/>
        <v>49019.576548524106</v>
      </c>
      <c r="H32" s="125">
        <f t="shared" si="0"/>
        <v>9742.152694814924</v>
      </c>
      <c r="I32" s="125">
        <f t="shared" si="1"/>
        <v>58761.729243339032</v>
      </c>
      <c r="J32" s="124">
        <f t="shared" si="2"/>
        <v>1.0530223468816482</v>
      </c>
      <c r="K32" s="123"/>
    </row>
    <row r="33" spans="2:11">
      <c r="B33">
        <v>464</v>
      </c>
      <c r="C33" s="58" t="s">
        <v>86</v>
      </c>
      <c r="D33" s="180">
        <v>0.64402483233931795</v>
      </c>
      <c r="E33" s="221">
        <v>89349.65</v>
      </c>
      <c r="F33" s="221">
        <v>17739.4706490512</v>
      </c>
      <c r="G33" s="221">
        <f t="shared" si="3"/>
        <v>11424.659610543451</v>
      </c>
      <c r="H33" s="125">
        <f t="shared" si="0"/>
        <v>2648.2205319760023</v>
      </c>
      <c r="I33" s="125">
        <f t="shared" si="1"/>
        <v>14072.880142519454</v>
      </c>
      <c r="J33" s="124">
        <f t="shared" si="2"/>
        <v>0.79330891101151013</v>
      </c>
      <c r="K33" s="123"/>
    </row>
    <row r="34" spans="2:11">
      <c r="B34">
        <v>503</v>
      </c>
      <c r="C34" s="58" t="s">
        <v>87</v>
      </c>
      <c r="D34" s="180">
        <v>0.70786885236944197</v>
      </c>
      <c r="E34" s="221">
        <v>1131815.0900000001</v>
      </c>
      <c r="F34" s="221">
        <v>216131.31262344401</v>
      </c>
      <c r="G34" s="221">
        <f t="shared" si="3"/>
        <v>152992.62422785841</v>
      </c>
      <c r="H34" s="125">
        <f t="shared" si="0"/>
        <v>33545.693348975256</v>
      </c>
      <c r="I34" s="125">
        <f t="shared" si="1"/>
        <v>186538.31757683365</v>
      </c>
      <c r="J34" s="124">
        <f t="shared" si="2"/>
        <v>0.86307863174750188</v>
      </c>
      <c r="K34" s="123"/>
    </row>
    <row r="35" spans="2:11">
      <c r="B35">
        <v>511</v>
      </c>
      <c r="C35" s="58" t="s">
        <v>88</v>
      </c>
      <c r="D35" s="180">
        <v>0.80692763719041405</v>
      </c>
      <c r="E35" s="221">
        <v>2381822.4</v>
      </c>
      <c r="F35" s="221">
        <v>349207.75211502297</v>
      </c>
      <c r="G35" s="221">
        <f t="shared" si="3"/>
        <v>281785.38630275131</v>
      </c>
      <c r="H35" s="125">
        <f t="shared" si="0"/>
        <v>70594.46772539521</v>
      </c>
      <c r="I35" s="125">
        <f t="shared" si="1"/>
        <v>352379.85402814654</v>
      </c>
      <c r="J35" s="124">
        <f t="shared" si="2"/>
        <v>1.0090837098945007</v>
      </c>
      <c r="K35" s="123"/>
    </row>
    <row r="36" spans="2:11">
      <c r="B36">
        <v>566</v>
      </c>
      <c r="C36" s="58" t="s">
        <v>191</v>
      </c>
      <c r="D36" s="180">
        <v>0.99114159725113604</v>
      </c>
      <c r="E36" s="221">
        <v>2149799.14</v>
      </c>
      <c r="F36" s="221">
        <v>314087.13052811997</v>
      </c>
      <c r="G36" s="221">
        <f t="shared" si="3"/>
        <v>311304.82022766687</v>
      </c>
      <c r="H36" s="125">
        <f t="shared" si="0"/>
        <v>63717.566013659285</v>
      </c>
      <c r="I36" s="125">
        <f t="shared" si="1"/>
        <v>375022.38624132617</v>
      </c>
      <c r="J36" s="124">
        <f t="shared" si="2"/>
        <v>1.194007489612029</v>
      </c>
      <c r="K36" s="123"/>
    </row>
    <row r="37" spans="2:11">
      <c r="B37">
        <v>591</v>
      </c>
      <c r="C37" s="58" t="s">
        <v>89</v>
      </c>
      <c r="D37" s="180">
        <v>1.1072160260699</v>
      </c>
      <c r="E37" s="221">
        <v>38597.15</v>
      </c>
      <c r="F37" s="221">
        <v>7047.3415597427002</v>
      </c>
      <c r="G37" s="221">
        <f t="shared" si="3"/>
        <v>7802.9295161355631</v>
      </c>
      <c r="H37" s="125">
        <f t="shared" si="0"/>
        <v>1143.9749915725197</v>
      </c>
      <c r="I37" s="125">
        <f t="shared" si="1"/>
        <v>8946.9045077080827</v>
      </c>
      <c r="J37" s="124">
        <f t="shared" si="2"/>
        <v>1.2695431932541008</v>
      </c>
      <c r="K37" s="123"/>
    </row>
    <row r="38" spans="2:11">
      <c r="B38">
        <v>611</v>
      </c>
      <c r="C38" s="58" t="s">
        <v>90</v>
      </c>
      <c r="D38" s="180">
        <v>0.895483466494435</v>
      </c>
      <c r="E38" s="221">
        <v>2089805.14</v>
      </c>
      <c r="F38" s="221">
        <v>412852.52865106199</v>
      </c>
      <c r="G38" s="221">
        <f t="shared" si="3"/>
        <v>369702.61350744602</v>
      </c>
      <c r="H38" s="125">
        <f t="shared" si="0"/>
        <v>61939.413076346515</v>
      </c>
      <c r="I38" s="125">
        <f t="shared" si="1"/>
        <v>431642.02658379253</v>
      </c>
      <c r="J38" s="124">
        <f t="shared" si="2"/>
        <v>1.0455114032948341</v>
      </c>
      <c r="K38" s="123"/>
    </row>
    <row r="39" spans="2:11">
      <c r="B39">
        <v>624</v>
      </c>
      <c r="C39" s="58" t="s">
        <v>192</v>
      </c>
      <c r="D39" s="180">
        <v>0.82491764631902897</v>
      </c>
      <c r="E39" s="221">
        <v>3556624.1</v>
      </c>
      <c r="F39" s="221">
        <v>581941.35165369499</v>
      </c>
      <c r="G39" s="221">
        <f t="shared" si="3"/>
        <v>480053.69010188041</v>
      </c>
      <c r="H39" s="125">
        <f t="shared" si="0"/>
        <v>105414.23459566625</v>
      </c>
      <c r="I39" s="125">
        <f t="shared" si="1"/>
        <v>585467.92469754664</v>
      </c>
      <c r="J39" s="124">
        <f t="shared" si="2"/>
        <v>1.006060014525227</v>
      </c>
      <c r="K39" s="123"/>
    </row>
    <row r="40" spans="2:11">
      <c r="B40">
        <v>625</v>
      </c>
      <c r="C40" s="58" t="s">
        <v>234</v>
      </c>
      <c r="D40" s="180">
        <v>0.92237627610016404</v>
      </c>
      <c r="E40" s="221">
        <v>138618.46</v>
      </c>
      <c r="F40" s="221">
        <v>15865.267515383601</v>
      </c>
      <c r="G40" s="221">
        <f t="shared" si="3"/>
        <v>14633.746370172428</v>
      </c>
      <c r="H40" s="125">
        <f t="shared" si="0"/>
        <v>4108.4912127008247</v>
      </c>
      <c r="I40" s="125">
        <f t="shared" si="1"/>
        <v>18742.237582873255</v>
      </c>
      <c r="J40" s="124">
        <f t="shared" si="2"/>
        <v>1.1813376335885939</v>
      </c>
      <c r="K40" s="123"/>
    </row>
    <row r="41" spans="2:11">
      <c r="B41">
        <v>675</v>
      </c>
      <c r="C41" s="58" t="s">
        <v>91</v>
      </c>
      <c r="D41" s="180">
        <v>0.93885636680306495</v>
      </c>
      <c r="E41" s="221">
        <v>7722837.7400000002</v>
      </c>
      <c r="F41" s="221">
        <v>1316515.7723429201</v>
      </c>
      <c r="G41" s="221">
        <f t="shared" si="3"/>
        <v>1236019.2148608048</v>
      </c>
      <c r="H41" s="125">
        <f t="shared" si="0"/>
        <v>228895.99979616204</v>
      </c>
      <c r="I41" s="125">
        <f t="shared" si="1"/>
        <v>1464915.214656967</v>
      </c>
      <c r="J41" s="124">
        <f t="shared" si="2"/>
        <v>1.1127213554380362</v>
      </c>
      <c r="K41" s="123"/>
    </row>
    <row r="42" spans="2:11">
      <c r="B42">
        <v>699</v>
      </c>
      <c r="C42" s="58" t="s">
        <v>92</v>
      </c>
      <c r="D42" s="180">
        <v>0.77646449480985602</v>
      </c>
      <c r="E42" s="221">
        <v>1018836.49</v>
      </c>
      <c r="F42" s="221">
        <v>175216.52097498701</v>
      </c>
      <c r="G42" s="221">
        <f t="shared" si="3"/>
        <v>136049.40744118384</v>
      </c>
      <c r="H42" s="125">
        <f t="shared" si="0"/>
        <v>30197.138002715881</v>
      </c>
      <c r="I42" s="125">
        <f t="shared" si="1"/>
        <v>166246.54544389973</v>
      </c>
      <c r="J42" s="124">
        <f t="shared" si="2"/>
        <v>0.9488063369756794</v>
      </c>
      <c r="K42" s="123"/>
    </row>
    <row r="43" spans="2:11">
      <c r="B43">
        <v>743</v>
      </c>
      <c r="C43" s="58" t="s">
        <v>193</v>
      </c>
      <c r="D43" s="180">
        <v>0.24805542022545099</v>
      </c>
      <c r="E43" s="221">
        <v>75076.33</v>
      </c>
      <c r="F43" s="221">
        <v>101272.41671731199</v>
      </c>
      <c r="G43" s="221">
        <f t="shared" si="3"/>
        <v>25121.171886059816</v>
      </c>
      <c r="H43" s="125">
        <f t="shared" si="0"/>
        <v>2225.1757961156641</v>
      </c>
      <c r="I43" s="125">
        <f t="shared" si="1"/>
        <v>27346.347682175481</v>
      </c>
      <c r="J43" s="124">
        <f t="shared" si="2"/>
        <v>0.27002760049174146</v>
      </c>
      <c r="K43" s="123"/>
    </row>
    <row r="44" spans="2:11">
      <c r="B44">
        <v>753</v>
      </c>
      <c r="C44" s="58" t="s">
        <v>93</v>
      </c>
      <c r="D44" s="180">
        <v>0.33502437111338101</v>
      </c>
      <c r="E44" s="221">
        <v>31649.360000000001</v>
      </c>
      <c r="F44" s="221">
        <v>28391.584375310998</v>
      </c>
      <c r="G44" s="221">
        <f t="shared" si="3"/>
        <v>9511.8727002510623</v>
      </c>
      <c r="H44" s="125">
        <f t="shared" si="0"/>
        <v>938.05051251907548</v>
      </c>
      <c r="I44" s="125">
        <f t="shared" si="1"/>
        <v>10449.923212770138</v>
      </c>
      <c r="J44" s="124">
        <f t="shared" si="2"/>
        <v>0.36806410923151134</v>
      </c>
      <c r="K44" s="123"/>
    </row>
    <row r="45" spans="2:11">
      <c r="B45">
        <v>852</v>
      </c>
      <c r="C45" s="58" t="s">
        <v>94</v>
      </c>
      <c r="D45" s="169">
        <v>0.88270797313897797</v>
      </c>
      <c r="E45" s="221">
        <v>94199.67</v>
      </c>
      <c r="F45" s="221">
        <v>30465.0521548941</v>
      </c>
      <c r="G45" s="221">
        <f t="shared" si="3"/>
        <v>26891.744439219823</v>
      </c>
      <c r="H45" s="125">
        <f t="shared" si="0"/>
        <v>2791.969528692769</v>
      </c>
      <c r="I45" s="125">
        <f t="shared" si="1"/>
        <v>29683.71396791259</v>
      </c>
      <c r="J45" s="124">
        <f t="shared" si="2"/>
        <v>0.97435296736047139</v>
      </c>
      <c r="K45" s="123"/>
    </row>
    <row r="46" spans="2:11" ht="16.8">
      <c r="E46" s="157"/>
      <c r="F46" s="158"/>
      <c r="G46" s="125"/>
      <c r="H46" s="125"/>
      <c r="I46" s="125"/>
      <c r="J46" s="124"/>
    </row>
    <row r="47" spans="2:11" ht="16.8">
      <c r="E47" s="158"/>
      <c r="F47" s="125"/>
      <c r="G47" s="125"/>
      <c r="H47" s="125"/>
      <c r="I47" s="124"/>
    </row>
    <row r="48" spans="2:11" ht="16.8">
      <c r="B48" s="155"/>
      <c r="C48" s="155"/>
      <c r="F48" s="119"/>
      <c r="G48" s="119"/>
      <c r="H48" s="120"/>
      <c r="I48" s="119"/>
      <c r="J48" s="119"/>
    </row>
    <row r="49" spans="2:11" ht="16.8">
      <c r="E49" s="158"/>
      <c r="F49" s="158"/>
      <c r="G49" s="125"/>
      <c r="H49" s="125"/>
      <c r="I49" s="124"/>
      <c r="K49" s="220"/>
    </row>
    <row r="50" spans="2:11" ht="16.8">
      <c r="B50" s="155"/>
      <c r="C50" s="156"/>
      <c r="D50" s="180"/>
      <c r="E50" s="221"/>
      <c r="F50" s="221"/>
      <c r="G50" s="221"/>
      <c r="H50" s="221"/>
      <c r="I50" s="125"/>
      <c r="J50" s="124"/>
    </row>
    <row r="51" spans="2:11" ht="16.8">
      <c r="B51" s="155"/>
      <c r="C51" s="156"/>
      <c r="D51" s="180"/>
      <c r="E51" s="221"/>
      <c r="F51" s="221"/>
      <c r="G51" s="221"/>
      <c r="H51" s="221"/>
      <c r="I51" s="125"/>
      <c r="J51" s="124"/>
    </row>
    <row r="52" spans="2:11" ht="16.8">
      <c r="B52" s="155"/>
      <c r="C52" s="156"/>
      <c r="D52" s="180"/>
      <c r="E52" s="221"/>
      <c r="F52" s="221"/>
      <c r="G52" s="221"/>
      <c r="H52" s="221"/>
      <c r="I52" s="125"/>
      <c r="J52" s="124"/>
    </row>
    <row r="53" spans="2:11">
      <c r="D53" s="180"/>
      <c r="E53" s="221"/>
      <c r="F53" s="221"/>
      <c r="G53" s="221"/>
      <c r="H53" s="221"/>
      <c r="I53" s="125"/>
      <c r="J53" s="124"/>
    </row>
    <row r="54" spans="2:11">
      <c r="D54" s="180"/>
      <c r="E54" s="221"/>
      <c r="F54" s="221"/>
      <c r="G54" s="221"/>
      <c r="H54" s="221"/>
      <c r="I54" s="125"/>
      <c r="J54" s="124"/>
    </row>
    <row r="55" spans="2:11">
      <c r="D55" s="180"/>
      <c r="E55" s="221"/>
      <c r="F55" s="221"/>
      <c r="G55" s="221"/>
      <c r="H55" s="221"/>
      <c r="I55" s="125"/>
      <c r="J55" s="124"/>
    </row>
    <row r="56" spans="2:11">
      <c r="D56" s="180"/>
      <c r="E56" s="221"/>
      <c r="F56" s="221"/>
      <c r="G56" s="221"/>
      <c r="H56" s="221"/>
      <c r="I56" s="125"/>
      <c r="J56" s="124"/>
    </row>
    <row r="57" spans="2:11">
      <c r="D57" s="180"/>
      <c r="E57" s="221"/>
      <c r="F57" s="221"/>
      <c r="G57" s="221"/>
      <c r="H57" s="221"/>
      <c r="I57" s="125"/>
      <c r="J57" s="124"/>
    </row>
    <row r="58" spans="2:11">
      <c r="D58" s="180"/>
      <c r="E58" s="221"/>
      <c r="F58" s="221"/>
      <c r="G58" s="221"/>
      <c r="H58" s="221"/>
      <c r="I58" s="125"/>
      <c r="J58" s="124"/>
    </row>
    <row r="59" spans="2:11">
      <c r="D59" s="180"/>
      <c r="E59" s="221"/>
      <c r="F59" s="221"/>
      <c r="G59" s="221"/>
      <c r="H59" s="221"/>
      <c r="I59" s="125"/>
      <c r="J59" s="124"/>
    </row>
    <row r="60" spans="2:11">
      <c r="D60" s="180"/>
      <c r="E60" s="221"/>
      <c r="F60" s="221"/>
      <c r="G60" s="221"/>
      <c r="H60" s="221"/>
      <c r="I60" s="125"/>
      <c r="J60" s="124"/>
    </row>
    <row r="61" spans="2:11">
      <c r="D61" s="180"/>
      <c r="E61" s="221"/>
      <c r="F61" s="221"/>
      <c r="G61" s="221"/>
      <c r="H61" s="221"/>
      <c r="I61" s="125"/>
      <c r="J61" s="124"/>
    </row>
    <row r="62" spans="2:11">
      <c r="D62" s="180"/>
      <c r="E62" s="221"/>
      <c r="F62" s="221"/>
      <c r="G62" s="221"/>
      <c r="H62" s="221"/>
      <c r="I62" s="125"/>
      <c r="J62" s="124"/>
    </row>
    <row r="63" spans="2:11">
      <c r="D63" s="180"/>
      <c r="E63" s="221"/>
      <c r="F63" s="221"/>
      <c r="G63" s="221"/>
      <c r="H63" s="221"/>
      <c r="I63" s="125"/>
      <c r="J63" s="124"/>
    </row>
    <row r="64" spans="2:11">
      <c r="D64" s="180"/>
      <c r="E64" s="221"/>
      <c r="F64" s="221"/>
      <c r="G64" s="221"/>
      <c r="H64" s="221"/>
      <c r="I64" s="125"/>
      <c r="J64" s="124"/>
    </row>
    <row r="65" spans="4:10">
      <c r="D65" s="180"/>
      <c r="E65" s="221"/>
      <c r="F65" s="221"/>
      <c r="G65" s="221"/>
      <c r="H65" s="221"/>
      <c r="I65" s="125"/>
      <c r="J65" s="124"/>
    </row>
    <row r="66" spans="4:10">
      <c r="D66" s="180"/>
      <c r="E66" s="221"/>
      <c r="F66" s="221"/>
      <c r="G66" s="221"/>
      <c r="H66" s="221"/>
      <c r="I66" s="125"/>
      <c r="J66" s="124"/>
    </row>
    <row r="67" spans="4:10">
      <c r="D67" s="180"/>
      <c r="E67" s="221"/>
      <c r="F67" s="221"/>
      <c r="G67" s="221"/>
      <c r="H67" s="221"/>
      <c r="I67" s="125"/>
      <c r="J67" s="124"/>
    </row>
    <row r="68" spans="4:10">
      <c r="D68" s="180"/>
      <c r="E68" s="221"/>
      <c r="F68" s="221"/>
      <c r="G68" s="221"/>
      <c r="H68" s="221"/>
      <c r="I68" s="125"/>
      <c r="J68" s="124"/>
    </row>
    <row r="69" spans="4:10">
      <c r="D69" s="180"/>
      <c r="E69" s="221"/>
      <c r="F69" s="221"/>
      <c r="G69" s="221"/>
      <c r="H69" s="221"/>
      <c r="I69" s="125"/>
      <c r="J69" s="124"/>
    </row>
    <row r="70" spans="4:10">
      <c r="D70" s="180"/>
      <c r="E70" s="221"/>
      <c r="F70" s="221"/>
      <c r="G70" s="221"/>
      <c r="H70" s="221"/>
      <c r="I70" s="125"/>
      <c r="J70" s="124"/>
    </row>
    <row r="71" spans="4:10">
      <c r="D71" s="180"/>
      <c r="E71" s="221"/>
      <c r="F71" s="221"/>
      <c r="G71" s="221"/>
      <c r="H71" s="221"/>
      <c r="I71" s="125"/>
      <c r="J71" s="124"/>
    </row>
    <row r="72" spans="4:10">
      <c r="D72" s="180"/>
      <c r="E72" s="221"/>
      <c r="F72" s="221"/>
      <c r="G72" s="221"/>
      <c r="H72" s="221"/>
      <c r="I72" s="125"/>
      <c r="J72" s="124"/>
    </row>
    <row r="73" spans="4:10">
      <c r="D73" s="180"/>
      <c r="E73" s="221"/>
      <c r="F73" s="221"/>
      <c r="G73" s="221"/>
      <c r="H73" s="221"/>
      <c r="I73" s="125"/>
      <c r="J73" s="124"/>
    </row>
    <row r="74" spans="4:10">
      <c r="D74" s="180"/>
      <c r="E74" s="221"/>
      <c r="F74" s="221"/>
      <c r="G74" s="221"/>
      <c r="H74" s="221"/>
      <c r="I74" s="125"/>
      <c r="J74" s="124"/>
    </row>
    <row r="75" spans="4:10">
      <c r="D75" s="225"/>
      <c r="E75" s="226"/>
      <c r="F75" s="226"/>
      <c r="G75" s="226"/>
      <c r="H75" s="226"/>
      <c r="I75" s="125"/>
      <c r="J75" s="124"/>
    </row>
    <row r="76" spans="4:10">
      <c r="D76" s="180"/>
      <c r="E76" s="221"/>
      <c r="F76" s="221"/>
      <c r="G76" s="221"/>
      <c r="H76" s="221"/>
      <c r="I76" s="125"/>
      <c r="J76" s="124"/>
    </row>
    <row r="77" spans="4:10">
      <c r="D77" s="180"/>
      <c r="E77" s="221"/>
      <c r="F77" s="221"/>
      <c r="G77" s="221"/>
      <c r="H77" s="221"/>
      <c r="I77" s="125"/>
      <c r="J77" s="124"/>
    </row>
    <row r="78" spans="4:10">
      <c r="D78" s="180"/>
      <c r="E78" s="221"/>
      <c r="F78" s="221"/>
      <c r="G78" s="221"/>
      <c r="H78" s="221"/>
      <c r="I78" s="125"/>
      <c r="J78" s="124"/>
    </row>
    <row r="79" spans="4:10">
      <c r="D79" s="180"/>
      <c r="E79" s="221"/>
      <c r="F79" s="221"/>
      <c r="G79" s="221"/>
      <c r="H79" s="221"/>
      <c r="I79" s="125"/>
      <c r="J79" s="124"/>
    </row>
    <row r="80" spans="4:10">
      <c r="D80" s="180"/>
      <c r="E80" s="221"/>
      <c r="F80" s="221"/>
      <c r="G80" s="221"/>
      <c r="H80" s="221"/>
      <c r="I80" s="125"/>
      <c r="J80" s="124"/>
    </row>
    <row r="81" spans="4:10">
      <c r="D81" s="180"/>
      <c r="E81" s="221"/>
      <c r="F81" s="221"/>
      <c r="G81" s="221"/>
      <c r="H81" s="221"/>
      <c r="I81" s="125"/>
      <c r="J81" s="124"/>
    </row>
    <row r="82" spans="4:10">
      <c r="D82" s="180"/>
      <c r="E82" s="221"/>
      <c r="F82" s="221"/>
      <c r="G82" s="221"/>
      <c r="H82" s="221"/>
      <c r="I82" s="125"/>
      <c r="J82" s="124"/>
    </row>
    <row r="83" spans="4:10">
      <c r="D83" s="180"/>
      <c r="E83" s="221"/>
      <c r="F83" s="221"/>
      <c r="G83" s="221"/>
      <c r="H83" s="221"/>
      <c r="I83" s="125"/>
      <c r="J83" s="124"/>
    </row>
    <row r="84" spans="4:10">
      <c r="D84" s="180"/>
      <c r="E84" s="221"/>
      <c r="F84" s="221"/>
      <c r="G84" s="221"/>
      <c r="H84" s="221"/>
      <c r="I84" s="125"/>
      <c r="J84" s="124"/>
    </row>
    <row r="85" spans="4:10">
      <c r="D85" s="180"/>
      <c r="E85" s="221"/>
      <c r="F85" s="221"/>
      <c r="G85" s="221"/>
      <c r="H85" s="221"/>
      <c r="I85" s="125"/>
      <c r="J85" s="124"/>
    </row>
    <row r="86" spans="4:10">
      <c r="D86" s="180"/>
      <c r="E86" s="221"/>
      <c r="F86" s="221"/>
      <c r="G86" s="221"/>
      <c r="H86" s="221"/>
      <c r="I86" s="125"/>
      <c r="J86" s="124"/>
    </row>
    <row r="87" spans="4:10">
      <c r="D87" s="180"/>
      <c r="E87" s="221"/>
      <c r="F87" s="221"/>
      <c r="G87" s="221"/>
      <c r="H87" s="221"/>
      <c r="I87" s="125"/>
      <c r="J87" s="124"/>
    </row>
    <row r="88" spans="4:10">
      <c r="D88" s="180"/>
      <c r="E88" s="221"/>
      <c r="F88" s="221"/>
      <c r="G88" s="221"/>
      <c r="H88" s="221"/>
      <c r="I88" s="125"/>
      <c r="J88" s="124"/>
    </row>
    <row r="89" spans="4:10">
      <c r="D89" s="180"/>
      <c r="E89" s="221"/>
      <c r="F89" s="221"/>
      <c r="G89" s="221"/>
      <c r="H89" s="221"/>
      <c r="I89" s="125"/>
      <c r="J89" s="124"/>
    </row>
    <row r="90" spans="4:10">
      <c r="D90" s="180"/>
      <c r="E90" s="221"/>
      <c r="F90" s="221"/>
      <c r="G90" s="221"/>
      <c r="H90" s="221"/>
      <c r="I90" s="125"/>
      <c r="J90" s="124"/>
    </row>
    <row r="91" spans="4:10">
      <c r="D91" s="169"/>
      <c r="E91" s="221"/>
      <c r="F91" s="221"/>
      <c r="G91" s="221"/>
      <c r="H91" s="221"/>
      <c r="I91" s="125"/>
      <c r="J91" s="124"/>
    </row>
  </sheetData>
  <pageMargins left="0.7" right="0.7" top="0.75" bottom="0.75" header="0.3" footer="0.3"/>
  <pageSetup paperSize="9" orientation="portrait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3F45F39-85D4-49AD-A927-2BC92869B5AE}">
  <sheetPr>
    <tabColor theme="8" tint="0.39997558519241921"/>
  </sheetPr>
  <dimension ref="A1:E10"/>
  <sheetViews>
    <sheetView workbookViewId="0">
      <selection activeCell="A3" sqref="A3:A7"/>
    </sheetView>
  </sheetViews>
  <sheetFormatPr baseColWidth="10" defaultColWidth="11.44140625" defaultRowHeight="14.4"/>
  <cols>
    <col min="1" max="1" width="28.44140625" bestFit="1" customWidth="1"/>
    <col min="2" max="2" width="12.44140625" bestFit="1" customWidth="1"/>
    <col min="3" max="3" width="22.5546875" customWidth="1"/>
    <col min="4" max="4" width="14.5546875" customWidth="1"/>
  </cols>
  <sheetData>
    <row r="1" spans="1:5">
      <c r="A1" t="s">
        <v>261</v>
      </c>
    </row>
    <row r="2" spans="1:5" ht="43.2">
      <c r="A2" t="s">
        <v>42</v>
      </c>
      <c r="B2" t="s">
        <v>262</v>
      </c>
      <c r="C2" s="146" t="s">
        <v>252</v>
      </c>
      <c r="D2" s="146" t="s">
        <v>176</v>
      </c>
      <c r="E2" s="147" t="s">
        <v>177</v>
      </c>
    </row>
    <row r="3" spans="1:5">
      <c r="A3" t="s">
        <v>178</v>
      </c>
      <c r="B3">
        <v>385663</v>
      </c>
      <c r="C3" s="219">
        <v>718.91980849385027</v>
      </c>
      <c r="D3" s="141">
        <f>B3/(SUM($B$3:$B$7))</f>
        <v>0.13099476582057057</v>
      </c>
      <c r="E3" s="27">
        <f>D3*C3</f>
        <v>94.174731957421358</v>
      </c>
    </row>
    <row r="4" spans="1:5">
      <c r="A4" t="s">
        <v>179</v>
      </c>
      <c r="B4">
        <v>1033146</v>
      </c>
      <c r="C4" s="219">
        <v>787.36068997580708</v>
      </c>
      <c r="D4" s="141">
        <f>B4/(SUM($B$3:$B$7))</f>
        <v>0.35091963275828686</v>
      </c>
      <c r="E4" s="27">
        <f>D4*C4</f>
        <v>276.30032417462155</v>
      </c>
    </row>
    <row r="5" spans="1:5">
      <c r="A5" t="s">
        <v>180</v>
      </c>
      <c r="B5">
        <v>472033</v>
      </c>
      <c r="C5" s="219">
        <v>288.60648272715144</v>
      </c>
      <c r="D5" s="141">
        <f>B5/(SUM($B$3:$B$7))</f>
        <v>0.1603313055558386</v>
      </c>
      <c r="E5" s="27">
        <f>D5*C5</f>
        <v>46.272654167522774</v>
      </c>
    </row>
    <row r="6" spans="1:5">
      <c r="A6" t="s">
        <v>181</v>
      </c>
      <c r="B6">
        <v>498352</v>
      </c>
      <c r="C6" s="219">
        <v>128.12389066398686</v>
      </c>
      <c r="D6" s="141">
        <f>B6/(SUM($B$3:$B$7))</f>
        <v>0.16927084925495312</v>
      </c>
      <c r="E6" s="27">
        <f>D6*C6</f>
        <v>21.687639782541815</v>
      </c>
    </row>
    <row r="7" spans="1:5">
      <c r="A7" t="s">
        <v>182</v>
      </c>
      <c r="B7">
        <v>554916</v>
      </c>
      <c r="C7" s="219">
        <v>599.42079077396488</v>
      </c>
      <c r="D7" s="141">
        <f>B7/(SUM($B$3:$B$7))</f>
        <v>0.18848344661035082</v>
      </c>
      <c r="E7" s="27">
        <f>D7*C7</f>
        <v>112.98089661497889</v>
      </c>
    </row>
    <row r="8" spans="1:5">
      <c r="E8" s="199">
        <f>SUM(E3:E7)</f>
        <v>551.41624669708642</v>
      </c>
    </row>
    <row r="9" spans="1:5">
      <c r="A9" t="s">
        <v>183</v>
      </c>
      <c r="B9" s="42">
        <v>2915449</v>
      </c>
    </row>
    <row r="10" spans="1:5">
      <c r="A10" t="s">
        <v>184</v>
      </c>
      <c r="B10" s="42">
        <v>28661</v>
      </c>
    </row>
  </sheetData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E607BC2-0A23-42B2-80A6-8F1C755A03A4}">
  <sheetPr>
    <tabColor theme="8" tint="0.39997558519241921"/>
  </sheetPr>
  <dimension ref="A1:O29"/>
  <sheetViews>
    <sheetView workbookViewId="0">
      <selection activeCell="H31" sqref="H31"/>
    </sheetView>
  </sheetViews>
  <sheetFormatPr baseColWidth="10" defaultColWidth="11.44140625" defaultRowHeight="14.4"/>
  <cols>
    <col min="2" max="2" width="12.6640625" bestFit="1" customWidth="1"/>
    <col min="4" max="4" width="12" bestFit="1" customWidth="1"/>
    <col min="5" max="5" width="12.6640625" bestFit="1" customWidth="1"/>
    <col min="6" max="6" width="16.33203125" bestFit="1" customWidth="1"/>
    <col min="7" max="7" width="14.6640625" bestFit="1" customWidth="1"/>
    <col min="8" max="8" width="12.6640625" bestFit="1" customWidth="1"/>
    <col min="10" max="10" width="12.6640625" bestFit="1" customWidth="1"/>
    <col min="11" max="11" width="11.5546875" bestFit="1" customWidth="1"/>
  </cols>
  <sheetData>
    <row r="1" spans="1:15">
      <c r="B1" t="s">
        <v>218</v>
      </c>
      <c r="M1" s="3"/>
    </row>
    <row r="2" spans="1:15" s="118" customFormat="1" ht="43.2">
      <c r="B2" s="118" t="s">
        <v>221</v>
      </c>
      <c r="C2" s="118" t="s">
        <v>222</v>
      </c>
      <c r="M2" s="3"/>
    </row>
    <row r="3" spans="1:15">
      <c r="A3">
        <v>2017</v>
      </c>
      <c r="B3" s="9">
        <v>4440365.92130573</v>
      </c>
      <c r="C3" s="9">
        <v>165324.614874505</v>
      </c>
      <c r="D3" s="201"/>
      <c r="F3" s="20"/>
      <c r="G3" s="20"/>
      <c r="H3" s="25"/>
      <c r="I3" s="25"/>
      <c r="J3" s="42"/>
      <c r="K3" s="42"/>
      <c r="M3" s="9"/>
      <c r="N3" s="25"/>
      <c r="O3" s="25"/>
    </row>
    <row r="4" spans="1:15">
      <c r="A4">
        <v>2018</v>
      </c>
      <c r="B4" s="9">
        <v>4862441.1049429802</v>
      </c>
      <c r="C4" s="9">
        <v>202590.411954276</v>
      </c>
      <c r="D4" s="201"/>
      <c r="F4" s="20"/>
      <c r="G4" s="20"/>
      <c r="H4" s="25"/>
      <c r="I4" s="25"/>
      <c r="J4" s="42"/>
      <c r="K4" s="42"/>
      <c r="M4" s="9"/>
      <c r="N4" s="25"/>
      <c r="O4" s="25"/>
    </row>
    <row r="5" spans="1:15">
      <c r="A5">
        <v>2019</v>
      </c>
      <c r="B5" s="9">
        <v>5548711.5028745206</v>
      </c>
      <c r="C5" s="9">
        <v>222152.678695824</v>
      </c>
      <c r="D5" s="201"/>
      <c r="F5" s="20"/>
      <c r="G5" s="20"/>
      <c r="H5" s="25"/>
      <c r="I5" s="25"/>
      <c r="J5" s="42"/>
      <c r="K5" s="42"/>
      <c r="M5" s="9"/>
      <c r="N5" s="25"/>
      <c r="O5" s="25"/>
    </row>
    <row r="6" spans="1:15">
      <c r="A6">
        <v>2020</v>
      </c>
      <c r="B6" s="9">
        <v>5873801.19471284</v>
      </c>
      <c r="C6" s="9">
        <v>246814.52644352202</v>
      </c>
      <c r="D6" s="201"/>
      <c r="F6" s="20"/>
      <c r="G6" s="20"/>
      <c r="H6" s="25"/>
      <c r="I6" s="25"/>
      <c r="J6" s="42"/>
      <c r="K6" s="42"/>
      <c r="M6" s="9"/>
      <c r="N6" s="25"/>
      <c r="O6" s="25"/>
    </row>
    <row r="7" spans="1:15">
      <c r="A7">
        <v>2021</v>
      </c>
      <c r="B7" s="9">
        <v>6238115.3853366002</v>
      </c>
      <c r="C7" s="9">
        <v>294831.62979741301</v>
      </c>
      <c r="D7" s="201"/>
      <c r="F7" s="20"/>
      <c r="G7" s="20"/>
      <c r="H7" s="25"/>
      <c r="I7" s="25"/>
      <c r="J7" s="42"/>
      <c r="K7" s="42"/>
      <c r="M7" s="9"/>
      <c r="N7" s="25"/>
      <c r="O7" s="25"/>
    </row>
    <row r="8" spans="1:15">
      <c r="A8">
        <v>2022</v>
      </c>
      <c r="B8" s="9">
        <v>6383599.8481727</v>
      </c>
      <c r="C8" s="9">
        <v>325512.23953143298</v>
      </c>
      <c r="D8" s="201"/>
      <c r="F8" s="20"/>
      <c r="G8" s="20"/>
      <c r="H8" s="25"/>
      <c r="I8" s="25"/>
      <c r="J8" s="42"/>
      <c r="K8" s="42"/>
      <c r="M8" s="9"/>
      <c r="N8" s="25"/>
      <c r="O8" s="25"/>
    </row>
    <row r="9" spans="1:15">
      <c r="A9">
        <v>2023</v>
      </c>
      <c r="B9" s="9">
        <v>6567805.6756068701</v>
      </c>
      <c r="C9" s="9">
        <v>375559.442231433</v>
      </c>
      <c r="D9" s="201"/>
      <c r="F9" s="20"/>
      <c r="G9" s="20"/>
      <c r="H9" s="25"/>
      <c r="I9" s="25"/>
      <c r="J9" s="42"/>
      <c r="K9" s="42"/>
      <c r="M9" s="9"/>
      <c r="N9" s="25"/>
      <c r="O9" s="25"/>
    </row>
    <row r="12" spans="1:15">
      <c r="D12" s="117"/>
      <c r="M12" s="3"/>
    </row>
    <row r="13" spans="1:15">
      <c r="B13" s="9"/>
      <c r="D13" s="117"/>
      <c r="E13" s="42"/>
      <c r="F13" s="9"/>
      <c r="J13" s="42"/>
      <c r="K13" s="42"/>
      <c r="M13" s="9"/>
      <c r="N13" s="25"/>
      <c r="O13" s="25"/>
    </row>
    <row r="14" spans="1:15">
      <c r="A14" s="118"/>
      <c r="B14" s="118"/>
      <c r="C14" s="118"/>
      <c r="D14" s="203"/>
      <c r="E14" s="42"/>
      <c r="F14" s="9"/>
      <c r="J14" s="42"/>
      <c r="K14" s="42"/>
      <c r="M14" s="9"/>
      <c r="N14" s="25"/>
      <c r="O14" s="25"/>
    </row>
    <row r="15" spans="1:15">
      <c r="B15" s="9"/>
      <c r="C15" s="9"/>
      <c r="D15" s="227"/>
      <c r="E15" s="9"/>
      <c r="F15" s="9"/>
      <c r="J15" s="42"/>
      <c r="K15" s="42"/>
      <c r="M15" s="9"/>
      <c r="N15" s="25"/>
      <c r="O15" s="25"/>
    </row>
    <row r="16" spans="1:15">
      <c r="B16" s="9"/>
      <c r="C16" s="9"/>
      <c r="D16" s="227"/>
      <c r="E16" s="9"/>
      <c r="F16" s="9"/>
      <c r="J16" s="42"/>
      <c r="K16" s="42"/>
      <c r="M16" s="9"/>
      <c r="N16" s="25"/>
      <c r="O16" s="25"/>
    </row>
    <row r="17" spans="1:15">
      <c r="B17" s="9"/>
      <c r="C17" s="9"/>
      <c r="D17" s="227"/>
      <c r="E17" s="9"/>
      <c r="F17" s="9"/>
      <c r="J17" s="42"/>
      <c r="K17" s="42"/>
      <c r="M17" s="9"/>
      <c r="N17" s="25"/>
      <c r="O17" s="25"/>
    </row>
    <row r="18" spans="1:15">
      <c r="B18" s="9"/>
      <c r="C18" s="9"/>
      <c r="D18" s="227"/>
      <c r="E18" s="9"/>
      <c r="F18" s="9"/>
      <c r="J18" s="42"/>
      <c r="K18" s="42"/>
      <c r="M18" s="9"/>
      <c r="N18" s="25"/>
      <c r="O18" s="25"/>
    </row>
    <row r="19" spans="1:15">
      <c r="B19" s="9"/>
      <c r="C19" s="9"/>
      <c r="D19" s="227"/>
      <c r="E19" s="9"/>
      <c r="F19" s="9"/>
      <c r="J19" s="42"/>
      <c r="K19" s="42"/>
      <c r="M19" s="9"/>
      <c r="N19" s="25"/>
      <c r="O19" s="25"/>
    </row>
    <row r="20" spans="1:15">
      <c r="B20" s="9"/>
      <c r="C20" s="9"/>
      <c r="D20" s="227"/>
      <c r="E20" s="9"/>
      <c r="F20" s="9"/>
      <c r="G20" s="182"/>
      <c r="J20" s="42"/>
      <c r="K20" s="42"/>
      <c r="M20" s="9"/>
      <c r="N20" s="25"/>
      <c r="O20" s="25"/>
    </row>
    <row r="21" spans="1:15">
      <c r="B21" s="9"/>
      <c r="C21" s="9"/>
      <c r="D21" s="227"/>
      <c r="E21" s="9"/>
      <c r="F21" s="9"/>
      <c r="G21" s="182"/>
      <c r="J21" s="42"/>
      <c r="K21" s="42"/>
      <c r="M21" s="9"/>
      <c r="N21" s="25"/>
      <c r="O21" s="25"/>
    </row>
    <row r="22" spans="1:15">
      <c r="B22" s="198"/>
      <c r="C22" s="9"/>
      <c r="D22" s="9"/>
      <c r="E22" s="9"/>
      <c r="F22" s="9"/>
      <c r="G22" s="9"/>
    </row>
    <row r="23" spans="1:15">
      <c r="A23" s="9"/>
      <c r="C23" s="9"/>
      <c r="D23" s="9"/>
      <c r="E23" s="9"/>
      <c r="F23" s="9"/>
      <c r="G23" s="9"/>
    </row>
    <row r="24" spans="1:15">
      <c r="C24" s="9"/>
      <c r="D24" s="9"/>
      <c r="E24" s="9"/>
      <c r="F24" s="9"/>
      <c r="G24" s="9"/>
    </row>
    <row r="25" spans="1:15">
      <c r="E25" s="9"/>
      <c r="F25" s="9"/>
      <c r="G25" s="9"/>
    </row>
    <row r="26" spans="1:15">
      <c r="E26" s="9"/>
      <c r="F26" s="9"/>
      <c r="G26" s="9"/>
    </row>
    <row r="27" spans="1:15">
      <c r="E27" s="9"/>
      <c r="F27" s="9"/>
      <c r="G27" s="9"/>
    </row>
    <row r="28" spans="1:15">
      <c r="E28" s="9"/>
      <c r="F28" s="9"/>
      <c r="G28" s="9"/>
    </row>
    <row r="29" spans="1:15">
      <c r="E29" s="9"/>
    </row>
  </sheetData>
  <pageMargins left="0.7" right="0.7" top="0.75" bottom="0.75" header="0.3" footer="0.3"/>
  <pageSetup paperSize="9" orientation="portrait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6A525F5-6F3A-48D6-A7EC-A4ECDDCA0734}">
  <sheetPr>
    <tabColor theme="7" tint="0.79998168889431442"/>
  </sheetPr>
  <dimension ref="A1:C3"/>
  <sheetViews>
    <sheetView zoomScale="90" zoomScaleNormal="90" workbookViewId="0">
      <selection activeCell="E10" sqref="E10"/>
    </sheetView>
  </sheetViews>
  <sheetFormatPr baseColWidth="10" defaultColWidth="11.44140625" defaultRowHeight="14.4"/>
  <cols>
    <col min="1" max="16384" width="11.44140625" style="58"/>
  </cols>
  <sheetData>
    <row r="1" spans="1:3">
      <c r="B1" s="58" t="s">
        <v>235</v>
      </c>
      <c r="C1" s="58" t="s">
        <v>243</v>
      </c>
    </row>
    <row r="2" spans="1:3">
      <c r="A2"/>
      <c r="B2" t="s">
        <v>241</v>
      </c>
      <c r="C2" t="s">
        <v>242</v>
      </c>
    </row>
    <row r="3" spans="1:3">
      <c r="A3" t="s">
        <v>235</v>
      </c>
      <c r="B3" s="58">
        <v>0.94299226096155775</v>
      </c>
      <c r="C3" s="58">
        <v>5.7007739038442293E-2</v>
      </c>
    </row>
  </sheetData>
  <pageMargins left="0.7" right="0.7" top="0.75" bottom="0.75" header="0.3" footer="0.3"/>
  <pageSetup paperSize="9" orientation="portrait" horizontalDpi="300" verticalDpi="300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_rels/item4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4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Word-dokument" ma:contentTypeID="0x010100098B676CC530A34A9FB1F4ACAD0C0A17" ma:contentTypeVersion="35" ma:contentTypeDescription="Opprett et nytt dokument." ma:contentTypeScope="" ma:versionID="358e2179bda9196cddfe4e62e443f384">
  <xsd:schema xmlns:xsd="http://www.w3.org/2001/XMLSchema" xmlns:xs="http://www.w3.org/2001/XMLSchema" xmlns:p="http://schemas.microsoft.com/office/2006/metadata/properties" xmlns:ns2="caf9241f-7654-46e4-b38c-0683f7584438" xmlns:ns3="08670d86-fc33-4f61-bf51-96e019343c8b" xmlns:ns4="286bd567-8383-458b-8b10-610e1dbf4dce" targetNamespace="http://schemas.microsoft.com/office/2006/metadata/properties" ma:root="true" ma:fieldsID="7ab3611eab73837b46c7820c4a11eef3" ns2:_="" ns3:_="" ns4:_="">
    <xsd:import namespace="caf9241f-7654-46e4-b38c-0683f7584438"/>
    <xsd:import namespace="08670d86-fc33-4f61-bf51-96e019343c8b"/>
    <xsd:import namespace="286bd567-8383-458b-8b10-610e1dbf4dce"/>
    <xsd:element name="properties">
      <xsd:complexType>
        <xsd:sequence>
          <xsd:element name="documentManagement">
            <xsd:complexType>
              <xsd:all>
                <xsd:element ref="ns2:Prosess" minOccurs="0"/>
                <xsd:element ref="ns2:Vedtattdato" minOccurs="0"/>
                <xsd:element ref="ns2:Slette_x003f_" minOccurs="0"/>
                <xsd:element ref="ns3:TaxCatchAllLabel" minOccurs="0"/>
                <xsd:element ref="ns3:n3e020d9d98c48dbb65f924b9bc22a2a" minOccurs="0"/>
                <xsd:element ref="ns3:g98ade60b1a5493f9b7127fdb0eec544" minOccurs="0"/>
                <xsd:element ref="ns3:TaxCatchAll" minOccurs="0"/>
                <xsd:element ref="ns2:MediaServiceGenerationTime" minOccurs="0"/>
                <xsd:element ref="ns2:MediaServiceEventHashCode" minOccurs="0"/>
                <xsd:element ref="ns2:MediaServiceDateTaken" minOccurs="0"/>
                <xsd:element ref="ns4:SharedWithUsers" minOccurs="0"/>
                <xsd:element ref="ns4:SharedWithDetails" minOccurs="0"/>
                <xsd:element ref="ns2:MediaLengthInSeconds" minOccurs="0"/>
                <xsd:element ref="ns2:lcf76f155ced4ddcb4097134ff3c332f" minOccurs="0"/>
                <xsd:element ref="ns2:MediaServiceMetadata" minOccurs="0"/>
                <xsd:element ref="ns2:MediaServiceLocation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AutoTags" minOccurs="0"/>
                <xsd:element ref="ns2:MediaServiceOCR" minOccurs="0"/>
                <xsd:element ref="ns2:MediaServiceObjectDetectorVersions" minOccurs="0"/>
                <xsd:element ref="ns2:fb87f3f3a1014cb4ad0ec65499e03bb4" minOccurs="0"/>
                <xsd:element ref="ns2:MediaServiceSearchProperties" minOccurs="0"/>
                <xsd:element ref="ns2:h5401ff79c16481cab8da1bb26f238ab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caf9241f-7654-46e4-b38c-0683f7584438" elementFormDefault="qualified">
    <xsd:import namespace="http://schemas.microsoft.com/office/2006/documentManagement/types"/>
    <xsd:import namespace="http://schemas.microsoft.com/office/infopath/2007/PartnerControls"/>
    <xsd:element name="Prosess" ma:index="3" nillable="true" ma:displayName="Prosess" ma:format="Dropdown" ma:internalName="Prosess">
      <xsd:simpleType>
        <xsd:restriction base="dms:Choice">
          <xsd:enumeration value="Tidligere relevante arbeider"/>
        </xsd:restriction>
      </xsd:simpleType>
    </xsd:element>
    <xsd:element name="Vedtattdato" ma:index="4" nillable="true" ma:displayName="Vedtatt dato" ma:default="2021-03-02T00:00:00Z" ma:description="Dato for KT-møte dokumentet ble besluttet ferdig." ma:format="DateOnly" ma:internalName="Vedtattdato" ma:readOnly="false">
      <xsd:simpleType>
        <xsd:restriction base="dms:DateTime"/>
      </xsd:simpleType>
    </xsd:element>
    <xsd:element name="Slette_x003f_" ma:index="5" nillable="true" ma:displayName="Slette?" ma:format="Dropdown" ma:internalName="Slette_x003f_" ma:readOnly="false">
      <xsd:complexType>
        <xsd:complexContent>
          <xsd:extension base="dms:MultiChoice">
            <xsd:sequence>
              <xsd:element name="Value" maxOccurs="unbounded" minOccurs="0" nillable="true">
                <xsd:simpleType>
                  <xsd:restriction base="dms:Choice">
                    <xsd:enumeration value="Ja"/>
                    <xsd:enumeration value="Nei"/>
                    <xsd:enumeration value="Usikker"/>
                  </xsd:restriction>
                </xsd:simpleType>
              </xsd:element>
            </xsd:sequence>
          </xsd:extension>
        </xsd:complexContent>
      </xsd:complexType>
    </xsd:element>
    <xsd:element name="MediaServiceGenerationTime" ma:index="14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5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DateTaken" ma:index="16" nillable="true" ma:displayName="MediaServiceDateTaken" ma:hidden="true" ma:internalName="MediaServiceDateTaken" ma:readOnly="true">
      <xsd:simpleType>
        <xsd:restriction base="dms:Text"/>
      </xsd:simpleType>
    </xsd:element>
    <xsd:element name="MediaLengthInSeconds" ma:index="21" nillable="true" ma:displayName="Length (seconds)" ma:hidden="true" ma:internalName="MediaLengthInSeconds" ma:readOnly="true">
      <xsd:simpleType>
        <xsd:restriction base="dms:Unknown"/>
      </xsd:simpleType>
    </xsd:element>
    <xsd:element name="lcf76f155ced4ddcb4097134ff3c332f" ma:index="23" nillable="true" ma:taxonomy="true" ma:internalName="lcf76f155ced4ddcb4097134ff3c332f" ma:taxonomyFieldName="MediaServiceImageTags" ma:displayName="Bildemerkelapper" ma:readOnly="false" ma:fieldId="{5cf76f15-5ced-4ddc-b409-7134ff3c332f}" ma:taxonomyMulti="true" ma:sspId="64152832-9f03-4628-8f8a-984f7e09cd82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Metadata" ma:index="24" nillable="true" ma:displayName="MediaServiceMetadata" ma:hidden="true" ma:internalName="MediaServiceMetadata" ma:readOnly="true">
      <xsd:simpleType>
        <xsd:restriction base="dms:Note"/>
      </xsd:simpleType>
    </xsd:element>
    <xsd:element name="MediaServiceLocation" ma:index="25" nillable="true" ma:displayName="Location" ma:description="" ma:hidden="true" ma:indexed="true" ma:internalName="MediaServiceLocation" ma:readOnly="true">
      <xsd:simpleType>
        <xsd:restriction base="dms:Text"/>
      </xsd:simpleType>
    </xsd:element>
    <xsd:element name="MediaServiceFastMetadata" ma:index="26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27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28" nillable="true" ma:displayName="KeyPoints" ma:hidden="true" ma:internalName="MediaServiceKeyPoints" ma:readOnly="true">
      <xsd:simpleType>
        <xsd:restriction base="dms:Note"/>
      </xsd:simpleType>
    </xsd:element>
    <xsd:element name="MediaServiceAutoTags" ma:index="29" nillable="true" ma:displayName="Tags" ma:hidden="true" ma:internalName="MediaServiceAutoTags" ma:readOnly="true">
      <xsd:simpleType>
        <xsd:restriction base="dms:Text"/>
      </xsd:simpleType>
    </xsd:element>
    <xsd:element name="MediaServiceOCR" ma:index="30" nillable="true" ma:displayName="Extracted Text" ma:hidden="true" ma:internalName="MediaServiceOCR" ma:readOnly="true">
      <xsd:simpleType>
        <xsd:restriction base="dms:Note"/>
      </xsd:simpleType>
    </xsd:element>
    <xsd:element name="MediaServiceObjectDetectorVersions" ma:index="31" nillable="true" ma:displayName="MediaServiceObjectDetectorVersions" ma:description="" ma:hidden="true" ma:indexed="true" ma:internalName="MediaServiceObjectDetectorVersions" ma:readOnly="true">
      <xsd:simpleType>
        <xsd:restriction base="dms:Text"/>
      </xsd:simpleType>
    </xsd:element>
    <xsd:element name="fb87f3f3a1014cb4ad0ec65499e03bb4" ma:index="34" nillable="true" ma:taxonomy="true" ma:internalName="fb87f3f3a1014cb4ad0ec65499e03bb4" ma:taxonomyFieldName="Fagtema0" ma:displayName="Fagtema" ma:readOnly="false" ma:default="" ma:fieldId="{fb87f3f3-a101-4cb4-ad0e-c65499e03bb4}" ma:taxonomyMulti="true" ma:sspId="64152832-9f03-4628-8f8a-984f7e09cd82" ma:termSetId="eaf1a95a-330f-4713-ba0b-64ad2524e953" ma:anchorId="00000000-0000-0000-0000-000000000000" ma:open="false" ma:isKeyword="false">
      <xsd:complexType>
        <xsd:sequence>
          <xsd:element ref="pc:Terms" minOccurs="0" maxOccurs="1"/>
        </xsd:sequence>
      </xsd:complexType>
    </xsd:element>
    <xsd:element name="MediaServiceSearchProperties" ma:index="35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h5401ff79c16481cab8da1bb26f238ab" ma:index="37" nillable="true" ma:taxonomy="true" ma:internalName="h5401ff79c16481cab8da1bb26f238ab" ma:taxonomyFieldName="Dokumenttype_termsett" ma:displayName="Dokumenttype Termsett" ma:readOnly="false" ma:default="" ma:fieldId="{15401ff7-9c16-481c-ab8d-a1bb26f238ab}" ma:taxonomyMulti="true" ma:sspId="64152832-9f03-4628-8f8a-984f7e09cd82" ma:termSetId="65749bcf-2538-4e87-b139-ae273a755232" ma:anchorId="00000000-0000-0000-0000-000000000000" ma:open="false" ma:isKeyword="false">
      <xsd:complexType>
        <xsd:sequence>
          <xsd:element ref="pc:Terms" minOccurs="0" maxOccurs="1"/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08670d86-fc33-4f61-bf51-96e019343c8b" elementFormDefault="qualified">
    <xsd:import namespace="http://schemas.microsoft.com/office/2006/documentManagement/types"/>
    <xsd:import namespace="http://schemas.microsoft.com/office/infopath/2007/PartnerControls"/>
    <xsd:element name="TaxCatchAllLabel" ma:index="9" nillable="true" ma:displayName="Taxonomy Catch All Column1" ma:hidden="true" ma:list="{9a588cb2-5654-4e11-92e8-3f1cc2e35934}" ma:internalName="TaxCatchAllLabel" ma:readOnly="false" ma:showField="CatchAllDataLabel" ma:web="286bd567-8383-458b-8b10-610e1dbf4dce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n3e020d9d98c48dbb65f924b9bc22a2a" ma:index="10" nillable="true" ma:taxonomy="true" ma:internalName="n3e020d9d98c48dbb65f924b9bc22a2a" ma:taxonomyFieldName="NVE_Tema" ma:displayName="NVE tema" ma:readOnly="false" ma:default="" ma:fieldId="{73e020d9-d98c-48db-b65f-924b9bc22a2a}" ma:taxonomyMulti="true" ma:sspId="64152832-9f03-4628-8f8a-984f7e09cd82" ma:termSetId="8e6ad744-58b5-4dbb-88a2-80de7c4ff1df" ma:anchorId="00000000-0000-0000-0000-000000000000" ma:open="false" ma:isKeyword="false">
      <xsd:complexType>
        <xsd:sequence>
          <xsd:element ref="pc:Terms" minOccurs="0" maxOccurs="1"/>
        </xsd:sequence>
      </xsd:complexType>
    </xsd:element>
    <xsd:element name="g98ade60b1a5493f9b7127fdb0eec544" ma:index="12" nillable="true" ma:taxonomy="true" ma:internalName="g98ade60b1a5493f9b7127fdb0eec544" ma:taxonomyFieldName="NVE_Dokumenttype" ma:displayName="Dokumenttype NVE" ma:readOnly="false" ma:default="" ma:fieldId="{098ade60-b1a5-493f-9b71-27fdb0eec544}" ma:sspId="64152832-9f03-4628-8f8a-984f7e09cd82" ma:termSetId="7a928a34-8131-48a8-82d2-76c63c72cabe" ma:anchorId="00000000-0000-0000-0000-000000000000" ma:open="false" ma:isKeyword="false">
      <xsd:complexType>
        <xsd:sequence>
          <xsd:element ref="pc:Terms" minOccurs="0" maxOccurs="1"/>
        </xsd:sequence>
      </xsd:complexType>
    </xsd:element>
    <xsd:element name="TaxCatchAll" ma:index="13" nillable="true" ma:displayName="Taxonomy Catch All Column" ma:hidden="true" ma:list="{9a588cb2-5654-4e11-92e8-3f1cc2e35934}" ma:internalName="TaxCatchAll" ma:readOnly="false" ma:showField="CatchAllData" ma:web="286bd567-8383-458b-8b10-610e1dbf4dce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286bd567-8383-458b-8b10-610e1dbf4dce" elementFormDefault="qualified">
    <xsd:import namespace="http://schemas.microsoft.com/office/2006/documentManagement/types"/>
    <xsd:import namespace="http://schemas.microsoft.com/office/infopath/2007/PartnerControls"/>
    <xsd:element name="SharedWithUsers" ma:index="17" nillable="true" ma:displayName="Delt med" ma:hidden="true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8" nillable="true" ma:displayName="Delingsdetaljer" ma:hidden="true" ma:internalName="SharedWithDetails" ma:readOnly="true">
      <xsd:simpleType>
        <xsd:restriction base="dms:Note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displayName="Innholdstype"/>
        <xsd:element ref="dc:title" minOccurs="0" maxOccurs="1" ma:displayName="Tittel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?mso-contentType ?>
<SharedContentType xmlns="Microsoft.SharePoint.Taxonomy.ContentTypeSync" SourceId="64152832-9f03-4628-8f8a-984f7e09cd82" ContentTypeId="0x0101" PreviousValue="false"/>
</file>

<file path=customXml/item4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Prosess xmlns="caf9241f-7654-46e4-b38c-0683f7584438" xsi:nil="true"/>
    <Vedtattdato xmlns="caf9241f-7654-46e4-b38c-0683f7584438">2021-03-02T00:00:00+00:00</Vedtattdato>
    <SharedWithUsers xmlns="286bd567-8383-458b-8b10-610e1dbf4dce">
      <UserInfo>
        <DisplayName>Mona Helen Heien</DisplayName>
        <AccountId>20</AccountId>
        <AccountType/>
      </UserInfo>
      <UserInfo>
        <DisplayName>Erik Due</DisplayName>
        <AccountId>73</AccountId>
        <AccountType/>
      </UserInfo>
    </SharedWithUsers>
    <TaxCatchAll xmlns="08670d86-fc33-4f61-bf51-96e019343c8b" xsi:nil="true"/>
    <lcf76f155ced4ddcb4097134ff3c332f xmlns="caf9241f-7654-46e4-b38c-0683f7584438">
      <Terms xmlns="http://schemas.microsoft.com/office/infopath/2007/PartnerControls"/>
    </lcf76f155ced4ddcb4097134ff3c332f>
    <g98ade60b1a5493f9b7127fdb0eec544 xmlns="08670d86-fc33-4f61-bf51-96e019343c8b">
      <Terms xmlns="http://schemas.microsoft.com/office/infopath/2007/PartnerControls"/>
    </g98ade60b1a5493f9b7127fdb0eec544>
    <n3e020d9d98c48dbb65f924b9bc22a2a xmlns="08670d86-fc33-4f61-bf51-96e019343c8b">
      <Terms xmlns="http://schemas.microsoft.com/office/infopath/2007/PartnerControls"/>
    </n3e020d9d98c48dbb65f924b9bc22a2a>
    <Slette_x003f_ xmlns="caf9241f-7654-46e4-b38c-0683f7584438" xsi:nil="true"/>
    <fb87f3f3a1014cb4ad0ec65499e03bb4 xmlns="caf9241f-7654-46e4-b38c-0683f7584438">
      <Terms xmlns="http://schemas.microsoft.com/office/infopath/2007/PartnerControls"/>
    </fb87f3f3a1014cb4ad0ec65499e03bb4>
    <TaxCatchAllLabel xmlns="08670d86-fc33-4f61-bf51-96e019343c8b" xsi:nil="true"/>
    <h5401ff79c16481cab8da1bb26f238ab xmlns="caf9241f-7654-46e4-b38c-0683f7584438">
      <Terms xmlns="http://schemas.microsoft.com/office/infopath/2007/PartnerControls"/>
    </h5401ff79c16481cab8da1bb26f238ab>
  </documentManagement>
</p:properties>
</file>

<file path=customXml/itemProps1.xml><?xml version="1.0" encoding="utf-8"?>
<ds:datastoreItem xmlns:ds="http://schemas.openxmlformats.org/officeDocument/2006/customXml" ds:itemID="{E403355A-02E4-41A1-9FAA-558B5B2EA72C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caf9241f-7654-46e4-b38c-0683f7584438"/>
    <ds:schemaRef ds:uri="08670d86-fc33-4f61-bf51-96e019343c8b"/>
    <ds:schemaRef ds:uri="286bd567-8383-458b-8b10-610e1dbf4dce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A8DD8FDA-48DA-408D-A591-0A4ACB010BC8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23D1BD84-3057-4A80-B808-D5DB6BE4CAFF}">
  <ds:schemaRefs>
    <ds:schemaRef ds:uri="Microsoft.SharePoint.Taxonomy.ContentTypeSync"/>
  </ds:schemaRefs>
</ds:datastoreItem>
</file>

<file path=customXml/itemProps4.xml><?xml version="1.0" encoding="utf-8"?>
<ds:datastoreItem xmlns:ds="http://schemas.openxmlformats.org/officeDocument/2006/customXml" ds:itemID="{D86C474A-3B1E-450A-AF44-DCD8F1AAB11C}">
  <ds:schemaRefs>
    <ds:schemaRef ds:uri="caf9241f-7654-46e4-b38c-0683f7584438"/>
    <ds:schemaRef ds:uri="http://schemas.openxmlformats.org/package/2006/metadata/core-properties"/>
    <ds:schemaRef ds:uri="http://schemas.microsoft.com/office/2006/metadata/properties"/>
    <ds:schemaRef ds:uri="http://purl.org/dc/dcmitype/"/>
    <ds:schemaRef ds:uri="http://purl.org/dc/terms/"/>
    <ds:schemaRef ds:uri="http://schemas.microsoft.com/office/2006/documentManagement/types"/>
    <ds:schemaRef ds:uri="http://schemas.microsoft.com/office/infopath/2007/PartnerControls"/>
    <ds:schemaRef ds:uri="http://purl.org/dc/elements/1.1/"/>
    <ds:schemaRef ds:uri="286bd567-8383-458b-8b10-610e1dbf4dce"/>
    <ds:schemaRef ds:uri="08670d86-fc33-4f61-bf51-96e019343c8b"/>
    <ds:schemaRef ds:uri="http://www.w3.org/XML/1998/namespace"/>
  </ds:schemaRefs>
</ds:datastoreItem>
</file>

<file path=docMetadata/LabelInfo.xml><?xml version="1.0" encoding="utf-8"?>
<clbl:labelList xmlns:clbl="http://schemas.microsoft.com/office/2020/mipLabelMetadata">
  <clbl:label id="{bc8d840d-60c9-410b-b4fb-11b86806780c}" enabled="0" method="" siteId="{bc8d840d-60c9-410b-b4fb-11b86806780c}" removed="1"/>
</clbl:labelLis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Regneark</vt:lpstr>
      </vt:variant>
      <vt:variant>
        <vt:i4>12</vt:i4>
      </vt:variant>
    </vt:vector>
  </HeadingPairs>
  <TitlesOfParts>
    <vt:vector size="12" baseType="lpstr">
      <vt:lpstr>Forutsetninger</vt:lpstr>
      <vt:lpstr>Inntektsramme NordLink</vt:lpstr>
      <vt:lpstr>Inntektsramme Statnett</vt:lpstr>
      <vt:lpstr>Analyse transmisjon</vt:lpstr>
      <vt:lpstr>Grunnlagsdata</vt:lpstr>
      <vt:lpstr>Analyserres regional</vt:lpstr>
      <vt:lpstr>Note 11</vt:lpstr>
      <vt:lpstr>Annuitet</vt:lpstr>
      <vt:lpstr>Referenter regional</vt:lpstr>
      <vt:lpstr>Data analyse regional</vt:lpstr>
      <vt:lpstr>Reberegning 2023</vt:lpstr>
      <vt:lpstr>Reberegning 2023 NordLink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Hilde Marit Elverum Kvile</dc:creator>
  <cp:keywords/>
  <dc:description/>
  <cp:lastModifiedBy>Eivind Skjærven</cp:lastModifiedBy>
  <cp:revision/>
  <dcterms:created xsi:type="dcterms:W3CDTF">2021-03-17T13:18:57Z</dcterms:created>
  <dcterms:modified xsi:type="dcterms:W3CDTF">2026-02-09T13:41:57Z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0x010100098B676CC530A34A9FB1F4ACAD0C0A17</vt:lpwstr>
  </property>
  <property fmtid="{D5CDD505-2E9C-101B-9397-08002B2CF9AE}" pid="3" name="MediaServiceImageTags">
    <vt:lpwstr/>
  </property>
  <property fmtid="{D5CDD505-2E9C-101B-9397-08002B2CF9AE}" pid="4" name="NVE_Tema">
    <vt:lpwstr/>
  </property>
  <property fmtid="{D5CDD505-2E9C-101B-9397-08002B2CF9AE}" pid="5" name="NVE_Dokumenttype">
    <vt:lpwstr/>
  </property>
  <property fmtid="{D5CDD505-2E9C-101B-9397-08002B2CF9AE}" pid="6" name="Dokumenttype_termsett">
    <vt:lpwstr/>
  </property>
  <property fmtid="{D5CDD505-2E9C-101B-9397-08002B2CF9AE}" pid="7" name="Fagtema0">
    <vt:lpwstr/>
  </property>
</Properties>
</file>