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veazure.sharepoint.com/sites/ORG-RME-OE/Delte dokumenter/Inntektsrammer/2026/Varsel/Til web/"/>
    </mc:Choice>
  </mc:AlternateContent>
  <xr:revisionPtr revIDLastSave="41" documentId="8_{4FE6731F-AE7C-4706-9231-E13F6D420E8F}" xr6:coauthVersionLast="47" xr6:coauthVersionMax="47" xr10:uidLastSave="{DDD4E520-8E1D-4AA3-A8F7-C1FF7D0ECB96}"/>
  <bookViews>
    <workbookView xWindow="-14505" yWindow="-1890" windowWidth="14610" windowHeight="17385" tabRatio="897" firstSheet="1" activeTab="1" xr2:uid="{DF41DE70-A977-4DED-8A81-F96135D33891}"/>
  </bookViews>
  <sheets>
    <sheet name="Forutsetninger" sheetId="13" r:id="rId1"/>
    <sheet name="Inntektsramme Statnett" sheetId="6" r:id="rId2"/>
    <sheet name="Inntektsramme NordLink" sheetId="20" r:id="rId3"/>
    <sheet name="Analyse transmisjon" sheetId="1" r:id="rId4"/>
    <sheet name="Grunnlagsdata" sheetId="12" r:id="rId5"/>
    <sheet name="Analyserres regional" sheetId="14" r:id="rId6"/>
    <sheet name="Annuitet" sheetId="26" r:id="rId7"/>
    <sheet name="Note 11" sheetId="25" r:id="rId8"/>
    <sheet name="Referenter regional" sheetId="16" r:id="rId9"/>
    <sheet name="Data analyse regional" sheetId="15" r:id="rId10"/>
    <sheet name="Reberegning 2024" sheetId="19" r:id="rId11"/>
  </sheets>
  <definedNames>
    <definedName name="_xlnm._FilterDatabase" localSheetId="9" hidden="1">'Data analyse regional'!$A$1:$Y$446</definedName>
    <definedName name="paaslag">#REF!</definedName>
    <definedName name="aar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3" i="19" l="1"/>
  <c r="B42" i="19"/>
  <c r="B5" i="6" l="1"/>
  <c r="B31" i="19"/>
  <c r="D8" i="19"/>
  <c r="D11" i="19"/>
  <c r="D13" i="19"/>
  <c r="D14" i="19"/>
  <c r="D15" i="19"/>
  <c r="D16" i="19"/>
  <c r="D18" i="19"/>
  <c r="D7" i="19"/>
  <c r="C5" i="19"/>
  <c r="C19" i="19" s="1"/>
  <c r="D19" i="19" s="1"/>
  <c r="C6" i="6"/>
  <c r="G4" i="1"/>
  <c r="G3" i="1"/>
  <c r="M3" i="1"/>
  <c r="B22" i="6"/>
  <c r="B21" i="6"/>
  <c r="B6" i="6"/>
  <c r="B7" i="20"/>
  <c r="B11" i="20"/>
  <c r="B6" i="20"/>
  <c r="M5" i="1"/>
  <c r="Z4" i="12"/>
  <c r="Z5" i="12"/>
  <c r="Z6" i="12"/>
  <c r="Z7" i="12"/>
  <c r="Z8" i="12"/>
  <c r="Z9" i="12"/>
  <c r="D5" i="19" l="1"/>
  <c r="B41" i="19"/>
  <c r="B44" i="19" s="1"/>
  <c r="B46" i="19" s="1"/>
  <c r="B17" i="20" s="1"/>
  <c r="C5" i="6"/>
  <c r="C9" i="6"/>
  <c r="G42" i="14" l="1"/>
  <c r="G41" i="14"/>
  <c r="G40" i="14"/>
  <c r="G39" i="14"/>
  <c r="G38" i="14"/>
  <c r="G37" i="14"/>
  <c r="G36" i="14"/>
  <c r="G35" i="14"/>
  <c r="G34" i="14"/>
  <c r="G33" i="14"/>
  <c r="G32" i="14"/>
  <c r="G31" i="14"/>
  <c r="G30" i="14"/>
  <c r="G29" i="14"/>
  <c r="G28" i="14"/>
  <c r="G27" i="14"/>
  <c r="G26" i="14"/>
  <c r="G25" i="14"/>
  <c r="G24" i="14"/>
  <c r="G23" i="14"/>
  <c r="G22" i="14"/>
  <c r="G21" i="14"/>
  <c r="G20" i="14"/>
  <c r="G19" i="14"/>
  <c r="G18" i="14"/>
  <c r="G17" i="14"/>
  <c r="G16" i="14"/>
  <c r="G15" i="14"/>
  <c r="G14" i="14"/>
  <c r="G13" i="14"/>
  <c r="G12" i="14"/>
  <c r="G11" i="14"/>
  <c r="G10" i="14"/>
  <c r="G9" i="14"/>
  <c r="G8" i="14"/>
  <c r="G7" i="14"/>
  <c r="G6" i="14"/>
  <c r="G5" i="14"/>
  <c r="G4" i="14"/>
  <c r="J8" i="1"/>
  <c r="Z3" i="12"/>
  <c r="J3" i="1" s="1"/>
  <c r="B11" i="6"/>
  <c r="B12" i="6" s="1"/>
  <c r="B14" i="6"/>
  <c r="B16" i="6" s="1"/>
  <c r="B13" i="6"/>
  <c r="B15" i="6"/>
  <c r="B9" i="6"/>
  <c r="I3" i="1"/>
  <c r="J9" i="1"/>
  <c r="J7" i="1"/>
  <c r="J6" i="1"/>
  <c r="J5" i="1"/>
  <c r="J4" i="1"/>
  <c r="G5" i="1"/>
  <c r="G6" i="1"/>
  <c r="G7" i="1"/>
  <c r="G8" i="1"/>
  <c r="G9" i="1"/>
  <c r="E4" i="1"/>
  <c r="E5" i="1"/>
  <c r="E6" i="1"/>
  <c r="E7" i="1"/>
  <c r="E8" i="1"/>
  <c r="E9" i="1"/>
  <c r="E3" i="1"/>
  <c r="C20" i="13"/>
  <c r="C21" i="13"/>
  <c r="C22" i="13"/>
  <c r="C23" i="13"/>
  <c r="C19" i="13"/>
  <c r="D3" i="25"/>
  <c r="B8" i="6"/>
  <c r="I4" i="1"/>
  <c r="I5" i="1"/>
  <c r="I6" i="1"/>
  <c r="I7" i="1"/>
  <c r="I8" i="1"/>
  <c r="I9" i="1"/>
  <c r="D25" i="19"/>
  <c r="D27" i="19" l="1"/>
  <c r="D25" i="6" s="1"/>
  <c r="B10" i="6" l="1"/>
  <c r="E3" i="14" l="1"/>
  <c r="F3" i="14"/>
  <c r="L6" i="1" l="1"/>
  <c r="L7" i="1"/>
  <c r="L8" i="1"/>
  <c r="L9" i="1"/>
  <c r="L5" i="1"/>
  <c r="C14" i="6" l="1"/>
  <c r="C16" i="6" s="1"/>
  <c r="B5" i="20"/>
  <c r="C11" i="6"/>
  <c r="B7" i="6"/>
  <c r="B20" i="6" s="1"/>
  <c r="B3" i="6" l="1"/>
  <c r="B23" i="6" s="1"/>
  <c r="Q4" i="1"/>
  <c r="R4" i="1" s="1"/>
  <c r="Q5" i="1"/>
  <c r="Q6" i="1"/>
  <c r="Q7" i="1"/>
  <c r="Q8" i="1"/>
  <c r="Q9" i="1"/>
  <c r="Q3" i="1"/>
  <c r="O4" i="1"/>
  <c r="P4" i="1" s="1"/>
  <c r="O5" i="1"/>
  <c r="P5" i="1" s="1"/>
  <c r="O6" i="1"/>
  <c r="O7" i="1"/>
  <c r="O8" i="1"/>
  <c r="O9" i="1"/>
  <c r="O3" i="1"/>
  <c r="K4" i="1"/>
  <c r="K5" i="1"/>
  <c r="K6" i="1"/>
  <c r="K7" i="1"/>
  <c r="K8" i="1"/>
  <c r="K9" i="1"/>
  <c r="K3" i="1"/>
  <c r="H4" i="1"/>
  <c r="N4" i="1" s="1"/>
  <c r="H5" i="1"/>
  <c r="N5" i="1" s="1"/>
  <c r="H6" i="1"/>
  <c r="H7" i="1"/>
  <c r="H8" i="1"/>
  <c r="H9" i="1"/>
  <c r="H3" i="1"/>
  <c r="N3" i="1" l="1"/>
  <c r="D24" i="13"/>
  <c r="C10" i="13" l="1"/>
  <c r="C6" i="13"/>
  <c r="C13" i="6" l="1"/>
  <c r="D4" i="25"/>
  <c r="P3" i="1" l="1"/>
  <c r="M4" i="1" l="1"/>
  <c r="M6" i="1" l="1"/>
  <c r="P9" i="1"/>
  <c r="M7" i="1" l="1"/>
  <c r="M9" i="1"/>
  <c r="E3" i="25" l="1"/>
  <c r="D7" i="25"/>
  <c r="E7" i="25" s="1"/>
  <c r="D6" i="25"/>
  <c r="E6" i="25" s="1"/>
  <c r="D5" i="25"/>
  <c r="E5" i="25" s="1"/>
  <c r="E4" i="25"/>
  <c r="P7" i="1"/>
  <c r="M8" i="1"/>
  <c r="E8" i="25" l="1"/>
  <c r="C4" i="13" s="1"/>
  <c r="C12" i="6" l="1"/>
  <c r="C3" i="6" s="1"/>
  <c r="C17" i="6" s="1"/>
  <c r="P8" i="1"/>
  <c r="D3" i="6" l="1"/>
  <c r="P6" i="1"/>
  <c r="D9" i="6" l="1"/>
  <c r="D14" i="6" l="1"/>
  <c r="B12" i="20" l="1"/>
  <c r="B3" i="20" s="1"/>
  <c r="R9" i="1" l="1"/>
  <c r="R8" i="1" l="1"/>
  <c r="R7" i="1"/>
  <c r="R3" i="1"/>
  <c r="U3" i="1" s="1"/>
  <c r="R5" i="1"/>
  <c r="R6" i="1"/>
  <c r="W3" i="1" l="1"/>
  <c r="G3" i="14"/>
  <c r="K3" i="14" s="1"/>
  <c r="H11" i="14" s="1"/>
  <c r="I11" i="14" s="1"/>
  <c r="H32" i="14"/>
  <c r="I32" i="14" s="1"/>
  <c r="H6" i="14"/>
  <c r="I6" i="14" s="1"/>
  <c r="H8" i="14"/>
  <c r="I8" i="14" s="1"/>
  <c r="H10" i="14"/>
  <c r="I10" i="14" s="1"/>
  <c r="H12" i="14"/>
  <c r="I12" i="14" s="1"/>
  <c r="H14" i="14"/>
  <c r="I14" i="14" s="1"/>
  <c r="H16" i="14"/>
  <c r="I16" i="14" s="1"/>
  <c r="H18" i="14"/>
  <c r="I18" i="14" s="1"/>
  <c r="H20" i="14"/>
  <c r="I20" i="14" s="1"/>
  <c r="H22" i="14"/>
  <c r="I22" i="14" s="1"/>
  <c r="H24" i="14"/>
  <c r="I24" i="14" s="1"/>
  <c r="H26" i="14"/>
  <c r="I26" i="14" s="1"/>
  <c r="H28" i="14"/>
  <c r="I28" i="14" s="1"/>
  <c r="H31" i="14"/>
  <c r="I31" i="14" s="1"/>
  <c r="H33" i="14"/>
  <c r="I33" i="14" s="1"/>
  <c r="H35" i="14"/>
  <c r="I35" i="14" s="1"/>
  <c r="H37" i="14"/>
  <c r="I37" i="14" s="1"/>
  <c r="H39" i="14"/>
  <c r="I39" i="14" s="1"/>
  <c r="H9" i="14"/>
  <c r="I9" i="14" s="1"/>
  <c r="H13" i="14"/>
  <c r="I13" i="14" s="1"/>
  <c r="H17" i="14"/>
  <c r="I17" i="14" s="1"/>
  <c r="H19" i="14"/>
  <c r="I19" i="14" s="1"/>
  <c r="H23" i="14"/>
  <c r="I23" i="14" s="1"/>
  <c r="H27" i="14"/>
  <c r="I27" i="14" s="1"/>
  <c r="H34" i="14"/>
  <c r="I34" i="14" s="1"/>
  <c r="H38" i="14"/>
  <c r="I38" i="14" s="1"/>
  <c r="H41" i="14"/>
  <c r="I41" i="14" s="1"/>
  <c r="H42" i="14"/>
  <c r="I42" i="14" s="1"/>
  <c r="H7" i="14"/>
  <c r="I7" i="14" s="1"/>
  <c r="H15" i="14"/>
  <c r="I15" i="14" s="1"/>
  <c r="H21" i="14"/>
  <c r="I21" i="14" s="1"/>
  <c r="H25" i="14"/>
  <c r="I25" i="14" s="1"/>
  <c r="H30" i="14"/>
  <c r="I30" i="14" s="1"/>
  <c r="H36" i="14"/>
  <c r="I36" i="14" s="1"/>
  <c r="H29" i="14" l="1"/>
  <c r="I29" i="14" s="1"/>
  <c r="H4" i="14"/>
  <c r="H40" i="14"/>
  <c r="I40" i="14" s="1"/>
  <c r="J40" i="14" s="1"/>
  <c r="I4" i="14"/>
  <c r="J4" i="14" s="1"/>
  <c r="H5" i="14"/>
  <c r="I5" i="14" s="1"/>
  <c r="J29" i="14"/>
  <c r="C18" i="6" s="1"/>
  <c r="J36" i="14"/>
  <c r="J38" i="14"/>
  <c r="J30" i="14"/>
  <c r="J22" i="14"/>
  <c r="J5" i="14"/>
  <c r="J9" i="14"/>
  <c r="J10" i="14"/>
  <c r="J24" i="14"/>
  <c r="J34" i="14"/>
  <c r="J6" i="14"/>
  <c r="J27" i="14"/>
  <c r="J20" i="14"/>
  <c r="J23" i="14"/>
  <c r="J32" i="14"/>
  <c r="J15" i="14"/>
  <c r="J33" i="14"/>
  <c r="J11" i="14"/>
  <c r="J17" i="14"/>
  <c r="J31" i="14"/>
  <c r="J14" i="14"/>
  <c r="J39" i="14"/>
  <c r="J25" i="14"/>
  <c r="J37" i="14"/>
  <c r="J21" i="14"/>
  <c r="J35" i="14"/>
  <c r="J18" i="14"/>
  <c r="J19" i="14"/>
  <c r="J16" i="14"/>
  <c r="J7" i="14"/>
  <c r="J42" i="14"/>
  <c r="J13" i="14"/>
  <c r="J28" i="14"/>
  <c r="J12" i="14"/>
  <c r="J41" i="14"/>
  <c r="J26" i="14"/>
  <c r="J8" i="14"/>
  <c r="N9" i="1" l="1"/>
  <c r="U9" i="1" l="1"/>
  <c r="W9" i="1" s="1"/>
  <c r="N7" i="1"/>
  <c r="N6" i="1" l="1"/>
  <c r="U6" i="1" s="1"/>
  <c r="N8" i="1"/>
  <c r="U7" i="1"/>
  <c r="D13" i="6"/>
  <c r="D5" i="6" l="1"/>
  <c r="D11" i="6"/>
  <c r="D16" i="6"/>
  <c r="D12" i="6" l="1"/>
  <c r="D7" i="6" l="1"/>
  <c r="D6" i="6" l="1"/>
  <c r="W7" i="1" l="1"/>
  <c r="U8" i="1"/>
  <c r="U5" i="1"/>
  <c r="U4" i="1"/>
  <c r="W4" i="1" l="1"/>
  <c r="W1" i="1" a="1"/>
  <c r="W1" i="1" s="1"/>
  <c r="X9" i="1" s="1"/>
  <c r="B18" i="6" s="1"/>
  <c r="W6" i="1"/>
  <c r="W5" i="1"/>
  <c r="W8" i="1"/>
  <c r="B19" i="6" l="1"/>
  <c r="B17" i="6" s="1"/>
  <c r="B14" i="20" l="1"/>
  <c r="B15" i="20" s="1"/>
  <c r="B13" i="20" s="1"/>
  <c r="D17" i="6"/>
  <c r="D24" i="6" s="1"/>
  <c r="B16" i="20" l="1"/>
  <c r="B18" i="20" s="1"/>
  <c r="D27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<sst xmlns="http://schemas.openxmlformats.org/spreadsheetml/2006/main" count="745" uniqueCount="261">
  <si>
    <t>Forutsetninger</t>
  </si>
  <si>
    <t>SSB Tabell 11118, 2015 = 100</t>
  </si>
  <si>
    <t>SSB tabell 03013, 2015 = 100</t>
  </si>
  <si>
    <t>Produktivitetskrav analysen</t>
  </si>
  <si>
    <t>Produktivitetkrav Systemansvarskostnader</t>
  </si>
  <si>
    <t>systempris</t>
  </si>
  <si>
    <t>systempris + 11</t>
  </si>
  <si>
    <t>Forutsetning beregne annuitet av systemansvarsinvesteringene</t>
  </si>
  <si>
    <t xml:space="preserve">Avskrivingstid </t>
  </si>
  <si>
    <t>Rente til beregning av annuitet</t>
  </si>
  <si>
    <t xml:space="preserve">Kostnadsgrunnlag K </t>
  </si>
  <si>
    <t>hvorav:</t>
  </si>
  <si>
    <t>Drifts- og vedlikeholdskostnader</t>
  </si>
  <si>
    <t>Inflasjonsjusterte drifts- og vedlikeholdskostnader</t>
  </si>
  <si>
    <t>Avskrivninger</t>
  </si>
  <si>
    <t>Nettap MWh</t>
  </si>
  <si>
    <t>Nettapskostnader</t>
  </si>
  <si>
    <t xml:space="preserve">Inflasjonsjustert KILE </t>
  </si>
  <si>
    <t>Bokført verdi pr 3112 + 1% arbeidskapital</t>
  </si>
  <si>
    <t>Avkastning</t>
  </si>
  <si>
    <t>Kostnadsnorm, K*</t>
  </si>
  <si>
    <t>Effektivitetsscore fra analysen</t>
  </si>
  <si>
    <t>Effektivitetsscore, inkludert 2% produktivitetskrav</t>
  </si>
  <si>
    <t>Inntektsramme, 30 % K + 70 % K*</t>
  </si>
  <si>
    <t>Nettnivå</t>
  </si>
  <si>
    <t>Transmisjons-nett</t>
  </si>
  <si>
    <t>Regionalt distribusjons-nett</t>
  </si>
  <si>
    <t>Sum</t>
  </si>
  <si>
    <t>Inflasjonsjusterte systemansvars-, drifts- og vedlikeholdskostnader, hvorav:</t>
  </si>
  <si>
    <t>Drifts- og vedlikeholdskostnader, eks. systemansvar</t>
  </si>
  <si>
    <t>Drifts- og vedlikeholdskostnader, systemansvar reserver</t>
  </si>
  <si>
    <t>Drifts- og vedlikeholdskostnader, øvrig system og marked</t>
  </si>
  <si>
    <t>hvorav avskrivninger, systemansvar</t>
  </si>
  <si>
    <t>hvorav systemansvar</t>
  </si>
  <si>
    <t>Kostnader systemansvar reserver utenfor analyse</t>
  </si>
  <si>
    <t>Kostnader øvrig system utenfor analyse</t>
  </si>
  <si>
    <t>K som skal multipliseres med resultat fra analysen</t>
  </si>
  <si>
    <t>Anleggsoverdragelser</t>
  </si>
  <si>
    <t>referanse</t>
  </si>
  <si>
    <t>Transmisjonsnett</t>
  </si>
  <si>
    <t>Frontkostnad</t>
  </si>
  <si>
    <t>id</t>
  </si>
  <si>
    <t>aar</t>
  </si>
  <si>
    <t>selskap</t>
  </si>
  <si>
    <t>KPI</t>
  </si>
  <si>
    <t>KPI-lønn</t>
  </si>
  <si>
    <t>lønn løpende</t>
  </si>
  <si>
    <t>Glattede pensjoner</t>
  </si>
  <si>
    <t>post 391 løpende</t>
  </si>
  <si>
    <t>Systemansvar kjøp av reserver løpende</t>
  </si>
  <si>
    <t>DV system og marked, ink pensjon</t>
  </si>
  <si>
    <t>KPI justert KILE</t>
  </si>
  <si>
    <t>Tapskostnad</t>
  </si>
  <si>
    <t>Annuitet systemansvar</t>
  </si>
  <si>
    <t xml:space="preserve">Enhetskostnad </t>
  </si>
  <si>
    <t>STATNETT SF</t>
  </si>
  <si>
    <t>ID</t>
  </si>
  <si>
    <t>Selskap</t>
  </si>
  <si>
    <t>Resultat</t>
  </si>
  <si>
    <t>AKG inkl 17b</t>
  </si>
  <si>
    <t>Kostnad til kalibrering</t>
  </si>
  <si>
    <t>DEAnorm (DEA-resultat*K)</t>
  </si>
  <si>
    <t>Tillegg i norm</t>
  </si>
  <si>
    <t>Kalibrert DEAnorm</t>
  </si>
  <si>
    <t>Kalibrert DEA-resultat</t>
  </si>
  <si>
    <t>K-K*</t>
  </si>
  <si>
    <t>ALUT AS</t>
  </si>
  <si>
    <t>FJELLNETT AS</t>
  </si>
  <si>
    <t>LUCERNA AS</t>
  </si>
  <si>
    <t>LINEA AS</t>
  </si>
  <si>
    <t>ELINETT AS</t>
  </si>
  <si>
    <t>VESTMAR NETT AS</t>
  </si>
  <si>
    <t>KYSTNETT AS</t>
  </si>
  <si>
    <t>VISSI AS</t>
  </si>
  <si>
    <t>RØROS E-VERK NETT AS</t>
  </si>
  <si>
    <t>SYGNIR AS</t>
  </si>
  <si>
    <t>TENSIO TS AS</t>
  </si>
  <si>
    <t>ARVA AS</t>
  </si>
  <si>
    <t>INDRE HORDALAND KRAFTNETT AS</t>
  </si>
  <si>
    <t>BARENTS NETT AS</t>
  </si>
  <si>
    <t>ENIDA AS</t>
  </si>
  <si>
    <t>LINJA AS</t>
  </si>
  <si>
    <t>VEVIG AS</t>
  </si>
  <si>
    <t>MELLOM AS</t>
  </si>
  <si>
    <t>ELMEA AS</t>
  </si>
  <si>
    <t>VESTALL AS</t>
  </si>
  <si>
    <t>FAGNE AS</t>
  </si>
  <si>
    <t>LNETT AS</t>
  </si>
  <si>
    <t>MIDTNETT AS</t>
  </si>
  <si>
    <t>LEDE AS</t>
  </si>
  <si>
    <t>ELVIA AS</t>
  </si>
  <si>
    <t>TENSIO TN AS</t>
  </si>
  <si>
    <t>Aktieselskabet Saudefaldene</t>
  </si>
  <si>
    <t>HERØYA NETT AS</t>
  </si>
  <si>
    <t>orgn</t>
  </si>
  <si>
    <t>id.y</t>
  </si>
  <si>
    <t>y</t>
  </si>
  <si>
    <t>comp</t>
  </si>
  <si>
    <t>fp_rd_OPEXxS</t>
  </si>
  <si>
    <t>fp_rd_sal</t>
  </si>
  <si>
    <t>fp_rd_sal.cap</t>
  </si>
  <si>
    <t>av_rd_pens</t>
  </si>
  <si>
    <t>av_rd_pens.eq</t>
  </si>
  <si>
    <t>av_rd_impl</t>
  </si>
  <si>
    <t>fp_rd_391</t>
  </si>
  <si>
    <t>fp_rd_cga</t>
  </si>
  <si>
    <t>fp_rd_OPEX</t>
  </si>
  <si>
    <t>rd_rab.gf</t>
  </si>
  <si>
    <t>rd_dep.gf</t>
  </si>
  <si>
    <t>rd_rab.sf</t>
  </si>
  <si>
    <t>rd_dep.sf</t>
  </si>
  <si>
    <t>fp_rd_cens</t>
  </si>
  <si>
    <t>rd_TOTXDEA</t>
  </si>
  <si>
    <t>rd_wv.ol</t>
  </si>
  <si>
    <t>rd_wv.sc</t>
  </si>
  <si>
    <t>rd_wv.ss</t>
  </si>
  <si>
    <t>rd_wv.uc</t>
  </si>
  <si>
    <t>rd_EVAL</t>
  </si>
  <si>
    <t>HAVNETT AS</t>
  </si>
  <si>
    <t>BINDAL KRAFTLAG SA</t>
  </si>
  <si>
    <t>NORGESNETT AS</t>
  </si>
  <si>
    <t>DE NETT AS</t>
  </si>
  <si>
    <t>BØMLO KRAFTNETT AS</t>
  </si>
  <si>
    <t>LYSNA AS</t>
  </si>
  <si>
    <t>ASKER NETT AS</t>
  </si>
  <si>
    <t>JÆREN EVERK AS</t>
  </si>
  <si>
    <t>KE NETT AS</t>
  </si>
  <si>
    <t>NOREFJELL NETT AS</t>
  </si>
  <si>
    <t>BREHEIM NETT AS</t>
  </si>
  <si>
    <t>KLIVE AS</t>
  </si>
  <si>
    <t>RAKKESTAD ENERGI AS</t>
  </si>
  <si>
    <t>RK NETT AS</t>
  </si>
  <si>
    <t>ROMSDALSNETT AS</t>
  </si>
  <si>
    <t>HYDRO ENERGI AS</t>
  </si>
  <si>
    <t>STRAUMEN NETT AS</t>
  </si>
  <si>
    <t>SØR AURDAL ENERGI AS</t>
  </si>
  <si>
    <t>TINFOS AS</t>
  </si>
  <si>
    <t>STANNUM AS</t>
  </si>
  <si>
    <t>UVDAL KRAFTFORSYNING SA</t>
  </si>
  <si>
    <t>VANG ENERGIVERK AS</t>
  </si>
  <si>
    <t>ELVENETT AS</t>
  </si>
  <si>
    <t>STRAUMNETT AS</t>
  </si>
  <si>
    <t>S-NETT AS</t>
  </si>
  <si>
    <t>USTEKVEIKJA KRAFTVERK DA</t>
  </si>
  <si>
    <t>HYDRO ALUMINIUM AS</t>
  </si>
  <si>
    <t>GRIUG AS</t>
  </si>
  <si>
    <t>EVERKET AS</t>
  </si>
  <si>
    <t>ETNA NETT AS</t>
  </si>
  <si>
    <t>NORDVEST NETT AS</t>
  </si>
  <si>
    <t>FØRE AS</t>
  </si>
  <si>
    <t>STATKRAFT ENERGI AS</t>
  </si>
  <si>
    <t>FØIE AS</t>
  </si>
  <si>
    <t>SØR-NORGE ALUMINIUM AS</t>
  </si>
  <si>
    <t>NETTSELSKAPET AS</t>
  </si>
  <si>
    <t>s_avs</t>
  </si>
  <si>
    <t>r_avs</t>
  </si>
  <si>
    <t>r_nettap</t>
  </si>
  <si>
    <t>s_pensj</t>
  </si>
  <si>
    <t>s_lonn</t>
  </si>
  <si>
    <t>s_lonnakt</t>
  </si>
  <si>
    <t>s_pensjek</t>
  </si>
  <si>
    <t>r_pensj</t>
  </si>
  <si>
    <t>r_lonn</t>
  </si>
  <si>
    <t>r_pensjek</t>
  </si>
  <si>
    <t>r_lonnakt</t>
  </si>
  <si>
    <t>r_bfv</t>
  </si>
  <si>
    <t>s_bfv</t>
  </si>
  <si>
    <t>r_kile</t>
  </si>
  <si>
    <t>s_kile</t>
  </si>
  <si>
    <t>r_abavs</t>
  </si>
  <si>
    <t>r_abbfv</t>
  </si>
  <si>
    <t>r_391</t>
  </si>
  <si>
    <t>s_391</t>
  </si>
  <si>
    <t>r_DVxL</t>
  </si>
  <si>
    <t>Vekt per område</t>
  </si>
  <si>
    <t xml:space="preserve">Vektet pris </t>
  </si>
  <si>
    <t>NO1</t>
  </si>
  <si>
    <t>NO2</t>
  </si>
  <si>
    <t>NO3</t>
  </si>
  <si>
    <t>NO4</t>
  </si>
  <si>
    <t>NO5</t>
  </si>
  <si>
    <t>Nettap i transmisjonsnett MWh</t>
  </si>
  <si>
    <t>Nettap i regionalnett MWh</t>
  </si>
  <si>
    <t>Inntektsramme for Statnett</t>
  </si>
  <si>
    <t>Regionalnett</t>
  </si>
  <si>
    <t>Avkastningsgrunnlag</t>
  </si>
  <si>
    <t>hvorav avkastningsgrunnlag, systemansvar</t>
  </si>
  <si>
    <t>YMBER PRODUKSJON AS</t>
  </si>
  <si>
    <t>TELEMARK NETT AS</t>
  </si>
  <si>
    <t>BKK AS</t>
  </si>
  <si>
    <t>GLITRE NETT AS</t>
  </si>
  <si>
    <t>SVABO INDUSTRINETT AS</t>
  </si>
  <si>
    <t>KILE løpende kr</t>
  </si>
  <si>
    <t>tapsvolum MWh</t>
  </si>
  <si>
    <t>Kraftpris til  transmisjonsnettsanalyse</t>
  </si>
  <si>
    <t>s_nettap</t>
  </si>
  <si>
    <t>sa_DV</t>
  </si>
  <si>
    <t>sa_bfv</t>
  </si>
  <si>
    <t>sa_avs</t>
  </si>
  <si>
    <t>nordlink_DV</t>
  </si>
  <si>
    <t>idaar</t>
  </si>
  <si>
    <t>s_vare</t>
  </si>
  <si>
    <t>962986633</t>
  </si>
  <si>
    <t>2017962986633</t>
  </si>
  <si>
    <t>2018962986633</t>
  </si>
  <si>
    <t>2019962986633</t>
  </si>
  <si>
    <t>2020962986633</t>
  </si>
  <si>
    <t>2021962986633</t>
  </si>
  <si>
    <t>2022962986633</t>
  </si>
  <si>
    <t>2023962986633</t>
  </si>
  <si>
    <t>nordlink_bfv</t>
  </si>
  <si>
    <t>nordlink_avs</t>
  </si>
  <si>
    <t>s_DVxL uten reserver</t>
  </si>
  <si>
    <t>Total annuitet</t>
  </si>
  <si>
    <t>Annuitet system og marked</t>
  </si>
  <si>
    <t>Normgrid</t>
  </si>
  <si>
    <t>kpijustert</t>
  </si>
  <si>
    <t>Sum DV til benchmark</t>
  </si>
  <si>
    <t>NORANETT ANDØY AS</t>
  </si>
  <si>
    <t>AREA NETT AS</t>
  </si>
  <si>
    <t>NORANETT AS</t>
  </si>
  <si>
    <t>TENDRANETT AS</t>
  </si>
  <si>
    <t>Statnett SF</t>
  </si>
  <si>
    <t>NORANETT HADSEL AS</t>
  </si>
  <si>
    <t>HØLAND OG SETSKOG ELVERK AS</t>
  </si>
  <si>
    <t>R-NETT AS</t>
  </si>
  <si>
    <t xml:space="preserve"> </t>
  </si>
  <si>
    <t>319</t>
  </si>
  <si>
    <t>611</t>
  </si>
  <si>
    <t>Lede AS</t>
  </si>
  <si>
    <t>fp_s_beregnet pensjon</t>
  </si>
  <si>
    <t>fp_so_beregnet pensjon</t>
  </si>
  <si>
    <t>Rente 2026</t>
  </si>
  <si>
    <t>Kraftpris 2026, kr/MWh</t>
  </si>
  <si>
    <t>KPI lønn faktor 2026/2024</t>
  </si>
  <si>
    <t>KPI faktor 2026/2024</t>
  </si>
  <si>
    <t>Snitt 2018 - 2022</t>
  </si>
  <si>
    <t>referansepris per prisområde varsel 2026 inkl 11 kr påslag</t>
  </si>
  <si>
    <t>KPI-faktor 2024</t>
  </si>
  <si>
    <t>KPI-lønnfaktor 2024</t>
  </si>
  <si>
    <t>s_DVxL</t>
  </si>
  <si>
    <t>2024-kroner</t>
  </si>
  <si>
    <t>2024 kr</t>
  </si>
  <si>
    <t xml:space="preserve">Annuitet total 2024-kr </t>
  </si>
  <si>
    <t>Totex til benchmark 2024 kr</t>
  </si>
  <si>
    <t>s_utred</t>
  </si>
  <si>
    <t>Driftskostnader uten lønn løpende, Statnett og Nordlink, uten kostnader tidlig utredning</t>
  </si>
  <si>
    <t>Tillegg/fradrag for oppdatert ramme 2024</t>
  </si>
  <si>
    <t>Inntektsramme for 2026</t>
  </si>
  <si>
    <t>STRAM AS</t>
  </si>
  <si>
    <t>HARINGNETT AS</t>
  </si>
  <si>
    <t>MELØY ENERGI AS</t>
  </si>
  <si>
    <t>MOSTRAUM NETT AS</t>
  </si>
  <si>
    <t>SKIAKERNETT AS (Inaktiv i brreg)</t>
  </si>
  <si>
    <t>HAFSLUND KRAFT AS</t>
  </si>
  <si>
    <t>NETERA AS</t>
  </si>
  <si>
    <t>Driftskostnader knyttet til tidlige nettutredninger</t>
  </si>
  <si>
    <t>Endring fra vedtak om IR 2024 er resultatet fra regionalnettsanalysen og transmisjonettsanalysen grunnet endring i anleggsdata</t>
  </si>
  <si>
    <t>Inntektsramme fra vedtak 2024 eks anleggsoverdragelser og reberegning 22</t>
  </si>
  <si>
    <t>Tillegg/fradrag i inntektsrammen 2026</t>
  </si>
  <si>
    <t>Inntektsramme for NordLink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</si>
</sst>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3" formatCode="_-* #,##0.00_-;\-* #,##0.00_-;_-* &quot;-&quot;??_-;_-@_-"/>
    <numFmt numFmtId="164" formatCode="_ * #,##0.00_ ;_ * \-#,##0.00_ ;_ * &quot;-&quot;??_ ;_ @_ "/>
    <numFmt numFmtId="165" formatCode="0.0"/>
    <numFmt numFmtId="166" formatCode="_-* #,##0_-;\-* #,##0_-;_-* &quot;-&quot;??_-;_-@_-"/>
    <numFmt numFmtId="167" formatCode="_(* #,##0.00_);_(* \(#,##0.00\);_(* &quot;-&quot;??_);_(@_)"/>
    <numFmt numFmtId="168" formatCode="_(* #,##0_);_(* \(#,##0\);_(* &quot;-&quot;??_);_(@_)"/>
    <numFmt numFmtId="169" formatCode="0.0000"/>
    <numFmt numFmtId="170" formatCode="0.0\ %"/>
    <numFmt numFmtId="171" formatCode="_-* #,##0.0000_-;\-* #,##0.0000_-;_-* &quot;-&quot;??_-;_-@_-"/>
    <numFmt numFmtId="172" formatCode="_(* #,##0.0_);_(* \(#,##0.0\);_(* &quot;-&quot;??_);_(@_)"/>
    <numFmt numFmtId="173" formatCode="0.00000"/>
    <numFmt numFmtId="174" formatCode="#,##0.0"/>
    <numFmt numFmtId="175" formatCode="_-* #,##0.00000_-;\-* #,##0.00000_-;_-* &quot;-&quot;??_-;_-@_-"/>
    <numFmt numFmtId="176" formatCode="#,##0_ ;\-#,##0\ "/>
    <numFmt numFmtId="177" formatCode="0.000\ %"/>
    <numFmt numFmtId="178" formatCode="_-* #,##0.00\ _€_-;\-* #,##0.00\ _€_-;_-* &quot;-&quot;??\ _€_-;_-@_-"/>
  </numFmts>
  <fonts count="47"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</font>
    <font>
      <i/>
      <sz val="11"/>
      <color rgb="FF000000"/>
      <name val="Calibri"/>
      <family val="2"/>
    </font>
    <font>
      <i/>
      <sz val="10"/>
      <color theme="1"/>
      <name val="Calibri"/>
      <family val="2"/>
      <scheme val="minor"/>
    </font>
    <font>
      <i/>
      <sz val="10"/>
      <name val="Arial"/>
      <family val="2"/>
    </font>
    <font>
      <sz val="10"/>
      <color theme="1"/>
      <name val="Calibri"/>
      <family val="2"/>
      <scheme val="minor"/>
    </font>
    <font>
      <sz val="10"/>
      <color theme="0" tint="-0.34998626667073579"/>
      <name val="Arial"/>
      <family val="2"/>
    </font>
    <font>
      <sz val="12"/>
      <color theme="1"/>
      <name val="Times New Roman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name val="Arial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6"/>
      <name val="Arial"/>
      <family val="2"/>
    </font>
    <font>
      <sz val="10"/>
      <name val="Segoe UI"/>
      <family val="2"/>
    </font>
    <font>
      <sz val="10"/>
      <name val="Calibri"/>
      <family val="2"/>
      <scheme val="minor"/>
    </font>
    <font>
      <sz val="10"/>
      <color rgb="FF000000"/>
      <name val="Lucida Console"/>
      <family val="3"/>
    </font>
    <font>
      <u/>
      <sz val="11"/>
      <color theme="10"/>
      <name val="Calibri"/>
      <family val="2"/>
    </font>
    <font>
      <sz val="9"/>
      <color rgb="FF333333"/>
      <name val="Arial"/>
      <family val="2"/>
    </font>
    <font>
      <sz val="10"/>
      <name val="Arial"/>
      <family val="2"/>
    </font>
    <font>
      <sz val="10"/>
      <color rgb="FF000000"/>
      <name val="Gill Sans MT"/>
      <family val="2"/>
    </font>
    <font>
      <sz val="10"/>
      <name val="Gill Sans MT"/>
      <family val="2"/>
    </font>
    <font>
      <sz val="11"/>
      <color rgb="FF001C37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8"/>
      <name val="Calibri"/>
      <family val="2"/>
    </font>
    <font>
      <sz val="10"/>
      <color rgb="FF0000FF"/>
      <name val="Lucida Console"/>
      <family val="3"/>
    </font>
    <font>
      <sz val="10"/>
      <color rgb="FF000000"/>
      <name val="Arial Unicode MS"/>
    </font>
    <font>
      <sz val="8"/>
      <color rgb="FF000000"/>
      <name val="Lucida Console"/>
      <family val="3"/>
    </font>
    <font>
      <sz val="7"/>
      <color rgb="FF000000"/>
      <name val="Tahoma"/>
      <family val="2"/>
    </font>
    <font>
      <b/>
      <sz val="11"/>
      <color theme="0"/>
      <name val="Calibri"/>
      <family val="2"/>
    </font>
    <font>
      <sz val="8"/>
      <color rgb="FFBCBCBC"/>
      <name val="Lucida Console"/>
      <family val="3"/>
    </font>
    <font>
      <b/>
      <sz val="11"/>
      <color theme="1"/>
      <name val="Calibri"/>
      <family val="2"/>
      <scheme val="minor"/>
    </font>
    <font>
      <sz val="10"/>
      <color rgb="FFBCBCBC"/>
      <name val="Lucida Console"/>
      <family val="3"/>
    </font>
  </fonts>
  <fills count="2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CCC0DA"/>
        <bgColor rgb="FF000000"/>
      </patternFill>
    </fill>
    <fill>
      <patternFill patternType="solid">
        <fgColor rgb="FFE4DFEC"/>
        <bgColor rgb="FF000000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</borders>
  <cellStyleXfs count="33">
    <xf numFmtId="0" fontId="0" fillId="0" borderId="0" applyBorder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" fillId="0" borderId="0"/>
    <xf numFmtId="167" fontId="4" fillId="0" borderId="0" applyFont="0" applyFill="0" applyBorder="0" applyAlignment="0" applyProtection="0"/>
    <xf numFmtId="0" fontId="12" fillId="0" borderId="0"/>
    <xf numFmtId="9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8" fillId="0" borderId="0"/>
    <xf numFmtId="0" fontId="4" fillId="0" borderId="0"/>
    <xf numFmtId="0" fontId="24" fillId="0" borderId="0"/>
    <xf numFmtId="9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2" fillId="0" borderId="0"/>
    <xf numFmtId="0" fontId="4" fillId="0" borderId="0"/>
    <xf numFmtId="178" fontId="4" fillId="0" borderId="0" applyFont="0" applyFill="0" applyBorder="0" applyAlignment="0" applyProtection="0"/>
    <xf numFmtId="0" fontId="6" fillId="0" borderId="0" applyBorder="0"/>
    <xf numFmtId="164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" fillId="0" borderId="0"/>
    <xf numFmtId="0" fontId="6" fillId="0" borderId="0" applyNumberFormat="0" applyBorder="0" applyAlignment="0"/>
    <xf numFmtId="43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</cellStyleXfs>
  <cellXfs count="241">
    <xf numFmtId="0" fontId="0" fillId="0" borderId="0" xfId="0"/>
    <xf numFmtId="0" fontId="5" fillId="0" borderId="0" xfId="3" applyFont="1"/>
    <xf numFmtId="0" fontId="4" fillId="0" borderId="0" xfId="3"/>
    <xf numFmtId="0" fontId="4" fillId="0" borderId="0" xfId="3" applyAlignment="1">
      <alignment wrapText="1"/>
    </xf>
    <xf numFmtId="2" fontId="4" fillId="0" borderId="0" xfId="3" applyNumberFormat="1"/>
    <xf numFmtId="165" fontId="4" fillId="0" borderId="0" xfId="3" applyNumberFormat="1"/>
    <xf numFmtId="166" fontId="4" fillId="0" borderId="0" xfId="1" applyNumberFormat="1" applyFont="1"/>
    <xf numFmtId="167" fontId="7" fillId="0" borderId="0" xfId="4" applyFont="1"/>
    <xf numFmtId="168" fontId="9" fillId="0" borderId="0" xfId="3" applyNumberFormat="1" applyFont="1"/>
    <xf numFmtId="166" fontId="4" fillId="0" borderId="0" xfId="1" applyNumberFormat="1" applyFont="1" applyFill="1"/>
    <xf numFmtId="166" fontId="4" fillId="0" borderId="0" xfId="3" applyNumberFormat="1"/>
    <xf numFmtId="9" fontId="4" fillId="0" borderId="0" xfId="2" applyFont="1"/>
    <xf numFmtId="168" fontId="4" fillId="0" borderId="0" xfId="3" applyNumberFormat="1"/>
    <xf numFmtId="43" fontId="4" fillId="0" borderId="0" xfId="1" applyFont="1"/>
    <xf numFmtId="0" fontId="9" fillId="0" borderId="0" xfId="3" applyFont="1"/>
    <xf numFmtId="0" fontId="7" fillId="0" borderId="0" xfId="0" applyFont="1"/>
    <xf numFmtId="0" fontId="8" fillId="0" borderId="0" xfId="0" applyFont="1"/>
    <xf numFmtId="0" fontId="10" fillId="0" borderId="0" xfId="0" applyFont="1"/>
    <xf numFmtId="1" fontId="4" fillId="0" borderId="0" xfId="3" applyNumberFormat="1"/>
    <xf numFmtId="9" fontId="4" fillId="0" borderId="0" xfId="3" applyNumberFormat="1"/>
    <xf numFmtId="166" fontId="0" fillId="0" borderId="0" xfId="1" applyNumberFormat="1" applyFont="1"/>
    <xf numFmtId="0" fontId="4" fillId="0" borderId="0" xfId="3" applyAlignment="1">
      <alignment horizontal="center"/>
    </xf>
    <xf numFmtId="0" fontId="13" fillId="0" borderId="0" xfId="0" applyFont="1"/>
    <xf numFmtId="0" fontId="14" fillId="4" borderId="1" xfId="0" applyFont="1" applyFill="1" applyBorder="1" applyAlignment="1">
      <alignment vertical="top"/>
    </xf>
    <xf numFmtId="168" fontId="13" fillId="0" borderId="0" xfId="4" applyNumberFormat="1" applyFont="1"/>
    <xf numFmtId="43" fontId="0" fillId="0" borderId="0" xfId="0" applyNumberFormat="1"/>
    <xf numFmtId="168" fontId="0" fillId="0" borderId="0" xfId="0" applyNumberFormat="1"/>
    <xf numFmtId="1" fontId="0" fillId="0" borderId="0" xfId="0" applyNumberFormat="1"/>
    <xf numFmtId="168" fontId="6" fillId="0" borderId="0" xfId="4" applyNumberFormat="1" applyFont="1"/>
    <xf numFmtId="166" fontId="10" fillId="0" borderId="0" xfId="1" applyNumberFormat="1" applyFont="1" applyFill="1" applyBorder="1"/>
    <xf numFmtId="0" fontId="13" fillId="2" borderId="3" xfId="0" applyFont="1" applyFill="1" applyBorder="1" applyAlignment="1">
      <alignment vertical="top"/>
    </xf>
    <xf numFmtId="170" fontId="13" fillId="2" borderId="3" xfId="4" applyNumberFormat="1" applyFont="1" applyFill="1" applyBorder="1" applyAlignment="1">
      <alignment vertical="top"/>
    </xf>
    <xf numFmtId="10" fontId="14" fillId="2" borderId="3" xfId="2" applyNumberFormat="1" applyFont="1" applyFill="1" applyBorder="1" applyAlignment="1">
      <alignment vertical="top"/>
    </xf>
    <xf numFmtId="0" fontId="13" fillId="2" borderId="1" xfId="0" applyFont="1" applyFill="1" applyBorder="1" applyAlignment="1">
      <alignment vertical="top"/>
    </xf>
    <xf numFmtId="10" fontId="4" fillId="0" borderId="0" xfId="3" applyNumberFormat="1"/>
    <xf numFmtId="166" fontId="16" fillId="0" borderId="0" xfId="1" applyNumberFormat="1" applyFont="1"/>
    <xf numFmtId="166" fontId="17" fillId="0" borderId="0" xfId="1" applyNumberFormat="1" applyFont="1"/>
    <xf numFmtId="3" fontId="4" fillId="0" borderId="0" xfId="3" applyNumberFormat="1"/>
    <xf numFmtId="168" fontId="4" fillId="7" borderId="0" xfId="4" applyNumberFormat="1" applyFont="1" applyFill="1"/>
    <xf numFmtId="168" fontId="6" fillId="0" borderId="0" xfId="4" applyNumberFormat="1" applyFont="1" applyFill="1"/>
    <xf numFmtId="168" fontId="7" fillId="0" borderId="0" xfId="4" applyNumberFormat="1" applyFont="1" applyFill="1"/>
    <xf numFmtId="166" fontId="8" fillId="0" borderId="0" xfId="1" applyNumberFormat="1" applyFont="1" applyFill="1"/>
    <xf numFmtId="168" fontId="5" fillId="0" borderId="0" xfId="4" applyNumberFormat="1" applyFont="1" applyFill="1"/>
    <xf numFmtId="1" fontId="9" fillId="0" borderId="0" xfId="3" applyNumberFormat="1" applyFont="1"/>
    <xf numFmtId="3" fontId="0" fillId="0" borderId="0" xfId="0" applyNumberFormat="1"/>
    <xf numFmtId="0" fontId="5" fillId="0" borderId="0" xfId="0" applyFont="1"/>
    <xf numFmtId="167" fontId="7" fillId="0" borderId="0" xfId="4" applyFont="1" applyFill="1"/>
    <xf numFmtId="0" fontId="16" fillId="0" borderId="0" xfId="3" applyFont="1"/>
    <xf numFmtId="43" fontId="4" fillId="0" borderId="0" xfId="1" applyFont="1" applyFill="1"/>
    <xf numFmtId="166" fontId="16" fillId="0" borderId="0" xfId="1" applyNumberFormat="1" applyFont="1" applyFill="1"/>
    <xf numFmtId="0" fontId="19" fillId="0" borderId="0" xfId="0" applyFont="1"/>
    <xf numFmtId="0" fontId="20" fillId="0" borderId="0" xfId="0" applyFont="1"/>
    <xf numFmtId="9" fontId="20" fillId="0" borderId="0" xfId="0" applyNumberFormat="1" applyFont="1"/>
    <xf numFmtId="10" fontId="20" fillId="0" borderId="0" xfId="0" applyNumberFormat="1" applyFont="1"/>
    <xf numFmtId="0" fontId="21" fillId="0" borderId="0" xfId="0" applyFont="1"/>
    <xf numFmtId="0" fontId="23" fillId="0" borderId="0" xfId="0" applyFont="1" applyBorder="1"/>
    <xf numFmtId="165" fontId="23" fillId="0" borderId="0" xfId="2" applyNumberFormat="1" applyFont="1" applyFill="1"/>
    <xf numFmtId="0" fontId="23" fillId="0" borderId="0" xfId="0" applyFont="1"/>
    <xf numFmtId="168" fontId="4" fillId="0" borderId="0" xfId="4" applyNumberFormat="1" applyFont="1" applyFill="1"/>
    <xf numFmtId="0" fontId="15" fillId="0" borderId="0" xfId="0" applyFont="1" applyBorder="1" applyAlignment="1">
      <alignment wrapText="1"/>
    </xf>
    <xf numFmtId="0" fontId="24" fillId="0" borderId="0" xfId="14"/>
    <xf numFmtId="165" fontId="0" fillId="0" borderId="0" xfId="0" applyNumberFormat="1"/>
    <xf numFmtId="0" fontId="13" fillId="0" borderId="0" xfId="3" applyFont="1"/>
    <xf numFmtId="166" fontId="8" fillId="0" borderId="0" xfId="1" applyNumberFormat="1" applyFont="1" applyFill="1" applyBorder="1"/>
    <xf numFmtId="10" fontId="27" fillId="0" borderId="0" xfId="17" applyNumberFormat="1" applyFont="1" applyAlignment="1">
      <alignment horizontal="right" vertical="center" wrapText="1"/>
    </xf>
    <xf numFmtId="167" fontId="4" fillId="0" borderId="0" xfId="4" applyFont="1"/>
    <xf numFmtId="170" fontId="0" fillId="0" borderId="0" xfId="17" applyNumberFormat="1" applyFont="1"/>
    <xf numFmtId="0" fontId="26" fillId="0" borderId="0" xfId="0" applyFont="1"/>
    <xf numFmtId="0" fontId="4" fillId="0" borderId="0" xfId="0" applyFont="1"/>
    <xf numFmtId="0" fontId="16" fillId="0" borderId="0" xfId="0" applyFont="1"/>
    <xf numFmtId="3" fontId="14" fillId="8" borderId="1" xfId="0" applyNumberFormat="1" applyFont="1" applyFill="1" applyBorder="1" applyAlignment="1">
      <alignment vertical="top"/>
    </xf>
    <xf numFmtId="0" fontId="5" fillId="8" borderId="6" xfId="0" applyFont="1" applyFill="1" applyBorder="1"/>
    <xf numFmtId="2" fontId="5" fillId="0" borderId="0" xfId="0" applyNumberFormat="1" applyFont="1"/>
    <xf numFmtId="0" fontId="14" fillId="6" borderId="1" xfId="0" applyFont="1" applyFill="1" applyBorder="1" applyAlignment="1">
      <alignment vertical="top"/>
    </xf>
    <xf numFmtId="0" fontId="13" fillId="9" borderId="1" xfId="0" applyFont="1" applyFill="1" applyBorder="1" applyAlignment="1">
      <alignment vertical="top"/>
    </xf>
    <xf numFmtId="0" fontId="28" fillId="0" borderId="0" xfId="0" applyFont="1" applyBorder="1"/>
    <xf numFmtId="0" fontId="28" fillId="0" borderId="0" xfId="0" applyFont="1"/>
    <xf numFmtId="3" fontId="29" fillId="0" borderId="0" xfId="0" applyNumberFormat="1" applyFont="1" applyAlignment="1">
      <alignment vertical="center" wrapText="1"/>
    </xf>
    <xf numFmtId="3" fontId="29" fillId="0" borderId="0" xfId="0" applyNumberFormat="1" applyFont="1" applyAlignment="1">
      <alignment vertical="center"/>
    </xf>
    <xf numFmtId="9" fontId="9" fillId="0" borderId="0" xfId="2" applyFont="1"/>
    <xf numFmtId="170" fontId="4" fillId="0" borderId="0" xfId="2" applyNumberFormat="1" applyFont="1" applyFill="1"/>
    <xf numFmtId="170" fontId="6" fillId="0" borderId="0" xfId="2" applyNumberFormat="1" applyFont="1" applyFill="1"/>
    <xf numFmtId="3" fontId="13" fillId="3" borderId="1" xfId="0" applyNumberFormat="1" applyFont="1" applyFill="1" applyBorder="1" applyAlignment="1">
      <alignment vertical="top"/>
    </xf>
    <xf numFmtId="3" fontId="13" fillId="3" borderId="1" xfId="4" applyNumberFormat="1" applyFont="1" applyFill="1" applyBorder="1" applyAlignment="1">
      <alignment vertical="top"/>
    </xf>
    <xf numFmtId="3" fontId="13" fillId="3" borderId="1" xfId="0" applyNumberFormat="1" applyFont="1" applyFill="1" applyBorder="1" applyAlignment="1">
      <alignment horizontal="left" vertical="top" indent="1"/>
    </xf>
    <xf numFmtId="3" fontId="13" fillId="3" borderId="5" xfId="0" applyNumberFormat="1" applyFont="1" applyFill="1" applyBorder="1" applyAlignment="1">
      <alignment horizontal="left" vertical="top" indent="1"/>
    </xf>
    <xf numFmtId="3" fontId="13" fillId="3" borderId="5" xfId="4" applyNumberFormat="1" applyFont="1" applyFill="1" applyBorder="1" applyAlignment="1">
      <alignment vertical="top"/>
    </xf>
    <xf numFmtId="3" fontId="13" fillId="3" borderId="2" xfId="0" applyNumberFormat="1" applyFont="1" applyFill="1" applyBorder="1" applyAlignment="1">
      <alignment vertical="top"/>
    </xf>
    <xf numFmtId="3" fontId="13" fillId="3" borderId="2" xfId="4" applyNumberFormat="1" applyFont="1" applyFill="1" applyBorder="1" applyAlignment="1">
      <alignment vertical="top"/>
    </xf>
    <xf numFmtId="3" fontId="14" fillId="5" borderId="1" xfId="0" applyNumberFormat="1" applyFont="1" applyFill="1" applyBorder="1" applyAlignment="1">
      <alignment vertical="top"/>
    </xf>
    <xf numFmtId="3" fontId="14" fillId="5" borderId="1" xfId="4" applyNumberFormat="1" applyFont="1" applyFill="1" applyBorder="1" applyAlignment="1">
      <alignment vertical="top"/>
    </xf>
    <xf numFmtId="3" fontId="14" fillId="2" borderId="3" xfId="2" applyNumberFormat="1" applyFont="1" applyFill="1" applyBorder="1" applyAlignment="1">
      <alignment vertical="top"/>
    </xf>
    <xf numFmtId="3" fontId="13" fillId="2" borderId="1" xfId="4" applyNumberFormat="1" applyFont="1" applyFill="1" applyBorder="1" applyAlignment="1">
      <alignment vertical="top"/>
    </xf>
    <xf numFmtId="3" fontId="14" fillId="2" borderId="1" xfId="2" applyNumberFormat="1" applyFont="1" applyFill="1" applyBorder="1" applyAlignment="1">
      <alignment vertical="top"/>
    </xf>
    <xf numFmtId="3" fontId="0" fillId="9" borderId="1" xfId="0" applyNumberFormat="1" applyFill="1" applyBorder="1"/>
    <xf numFmtId="3" fontId="15" fillId="6" borderId="1" xfId="0" applyNumberFormat="1" applyFont="1" applyFill="1" applyBorder="1"/>
    <xf numFmtId="3" fontId="14" fillId="4" borderId="1" xfId="4" applyNumberFormat="1" applyFont="1" applyFill="1" applyBorder="1" applyAlignment="1">
      <alignment vertical="top"/>
    </xf>
    <xf numFmtId="3" fontId="13" fillId="3" borderId="1" xfId="0" applyNumberFormat="1" applyFont="1" applyFill="1" applyBorder="1" applyAlignment="1">
      <alignment vertical="top" wrapText="1"/>
    </xf>
    <xf numFmtId="167" fontId="5" fillId="0" borderId="1" xfId="4" applyFont="1" applyBorder="1" applyAlignment="1">
      <alignment horizontal="right"/>
    </xf>
    <xf numFmtId="167" fontId="5" fillId="0" borderId="1" xfId="4" applyFont="1" applyBorder="1" applyAlignment="1">
      <alignment horizontal="right" wrapText="1"/>
    </xf>
    <xf numFmtId="0" fontId="15" fillId="0" borderId="1" xfId="0" applyFont="1" applyBorder="1" applyAlignment="1">
      <alignment horizontal="left"/>
    </xf>
    <xf numFmtId="0" fontId="15" fillId="10" borderId="7" xfId="0" applyFont="1" applyFill="1" applyBorder="1" applyAlignment="1">
      <alignment vertical="center"/>
    </xf>
    <xf numFmtId="3" fontId="15" fillId="10" borderId="8" xfId="0" applyNumberFormat="1" applyFont="1" applyFill="1" applyBorder="1" applyAlignment="1">
      <alignment horizontal="right" vertical="center"/>
    </xf>
    <xf numFmtId="0" fontId="6" fillId="11" borderId="9" xfId="0" applyFont="1" applyFill="1" applyBorder="1" applyAlignment="1">
      <alignment vertical="center"/>
    </xf>
    <xf numFmtId="0" fontId="6" fillId="11" borderId="4" xfId="0" applyFont="1" applyFill="1" applyBorder="1" applyAlignment="1">
      <alignment vertical="center"/>
    </xf>
    <xf numFmtId="3" fontId="6" fillId="11" borderId="4" xfId="0" applyNumberFormat="1" applyFont="1" applyFill="1" applyBorder="1" applyAlignment="1">
      <alignment horizontal="right" vertical="center"/>
    </xf>
    <xf numFmtId="0" fontId="15" fillId="12" borderId="9" xfId="0" applyFont="1" applyFill="1" applyBorder="1" applyAlignment="1">
      <alignment vertical="center"/>
    </xf>
    <xf numFmtId="0" fontId="6" fillId="13" borderId="9" xfId="0" applyFont="1" applyFill="1" applyBorder="1" applyAlignment="1">
      <alignment vertical="center"/>
    </xf>
    <xf numFmtId="0" fontId="6" fillId="14" borderId="9" xfId="0" applyFont="1" applyFill="1" applyBorder="1" applyAlignment="1">
      <alignment vertical="center"/>
    </xf>
    <xf numFmtId="0" fontId="15" fillId="15" borderId="9" xfId="0" applyFont="1" applyFill="1" applyBorder="1" applyAlignment="1">
      <alignment vertical="center"/>
    </xf>
    <xf numFmtId="3" fontId="15" fillId="12" borderId="4" xfId="0" applyNumberFormat="1" applyFont="1" applyFill="1" applyBorder="1" applyAlignment="1">
      <alignment horizontal="right" vertical="center"/>
    </xf>
    <xf numFmtId="3" fontId="6" fillId="14" borderId="4" xfId="0" applyNumberFormat="1" applyFont="1" applyFill="1" applyBorder="1" applyAlignment="1">
      <alignment vertical="center"/>
    </xf>
    <xf numFmtId="3" fontId="6" fillId="14" borderId="4" xfId="0" applyNumberFormat="1" applyFont="1" applyFill="1" applyBorder="1" applyAlignment="1">
      <alignment horizontal="right" vertical="center"/>
    </xf>
    <xf numFmtId="3" fontId="15" fillId="15" borderId="4" xfId="0" applyNumberFormat="1" applyFont="1" applyFill="1" applyBorder="1" applyAlignment="1">
      <alignment vertical="center"/>
    </xf>
    <xf numFmtId="170" fontId="6" fillId="13" borderId="4" xfId="2" applyNumberFormat="1" applyFont="1" applyFill="1" applyBorder="1" applyAlignment="1">
      <alignment horizontal="right" vertical="center"/>
    </xf>
    <xf numFmtId="2" fontId="20" fillId="0" borderId="0" xfId="0" applyNumberFormat="1" applyFont="1"/>
    <xf numFmtId="9" fontId="4" fillId="0" borderId="0" xfId="2" applyFont="1" applyBorder="1"/>
    <xf numFmtId="165" fontId="28" fillId="0" borderId="0" xfId="17" applyNumberFormat="1" applyFont="1" applyFill="1"/>
    <xf numFmtId="166" fontId="9" fillId="0" borderId="0" xfId="1" applyNumberFormat="1" applyFont="1" applyAlignment="1">
      <alignment horizontal="right"/>
    </xf>
    <xf numFmtId="0" fontId="31" fillId="0" borderId="0" xfId="0" applyFont="1"/>
    <xf numFmtId="0" fontId="29" fillId="0" borderId="0" xfId="0" applyFont="1" applyAlignment="1">
      <alignment vertical="center"/>
    </xf>
    <xf numFmtId="0" fontId="0" fillId="0" borderId="0" xfId="0" applyAlignment="1">
      <alignment wrapText="1"/>
    </xf>
    <xf numFmtId="0" fontId="24" fillId="0" borderId="0" xfId="14" applyAlignment="1">
      <alignment wrapText="1"/>
    </xf>
    <xf numFmtId="0" fontId="24" fillId="0" borderId="0" xfId="14" applyAlignment="1">
      <alignment horizontal="left" wrapText="1"/>
    </xf>
    <xf numFmtId="0" fontId="25" fillId="0" borderId="0" xfId="14" applyFont="1"/>
    <xf numFmtId="166" fontId="25" fillId="0" borderId="0" xfId="16" applyNumberFormat="1" applyFont="1" applyFill="1"/>
    <xf numFmtId="166" fontId="25" fillId="0" borderId="0" xfId="14" applyNumberFormat="1" applyFont="1"/>
    <xf numFmtId="170" fontId="0" fillId="0" borderId="0" xfId="15" applyNumberFormat="1" applyFont="1" applyFill="1"/>
    <xf numFmtId="166" fontId="0" fillId="0" borderId="0" xfId="16" applyNumberFormat="1" applyFont="1" applyFill="1"/>
    <xf numFmtId="3" fontId="15" fillId="9" borderId="1" xfId="0" applyNumberFormat="1" applyFont="1" applyFill="1" applyBorder="1"/>
    <xf numFmtId="3" fontId="0" fillId="0" borderId="1" xfId="0" applyNumberFormat="1" applyBorder="1"/>
    <xf numFmtId="3" fontId="15" fillId="0" borderId="1" xfId="0" applyNumberFormat="1" applyFont="1" applyBorder="1"/>
    <xf numFmtId="3" fontId="19" fillId="16" borderId="1" xfId="0" applyNumberFormat="1" applyFont="1" applyFill="1" applyBorder="1" applyAlignment="1">
      <alignment vertical="top"/>
    </xf>
    <xf numFmtId="0" fontId="19" fillId="16" borderId="1" xfId="0" applyFont="1" applyFill="1" applyBorder="1" applyAlignment="1">
      <alignment vertical="top"/>
    </xf>
    <xf numFmtId="0" fontId="20" fillId="17" borderId="1" xfId="0" applyFont="1" applyFill="1" applyBorder="1" applyAlignment="1">
      <alignment vertical="top"/>
    </xf>
    <xf numFmtId="3" fontId="15" fillId="0" borderId="0" xfId="0" applyNumberFormat="1" applyFont="1" applyBorder="1"/>
    <xf numFmtId="0" fontId="14" fillId="0" borderId="0" xfId="0" applyFont="1" applyBorder="1" applyAlignment="1">
      <alignment vertical="top"/>
    </xf>
    <xf numFmtId="165" fontId="10" fillId="0" borderId="0" xfId="0" applyNumberFormat="1" applyFont="1"/>
    <xf numFmtId="0" fontId="0" fillId="8" borderId="0" xfId="0" applyFill="1"/>
    <xf numFmtId="166" fontId="4" fillId="0" borderId="0" xfId="3" applyNumberFormat="1" applyAlignment="1">
      <alignment horizontal="right"/>
    </xf>
    <xf numFmtId="0" fontId="36" fillId="0" borderId="0" xfId="14" applyFont="1"/>
    <xf numFmtId="0" fontId="37" fillId="0" borderId="0" xfId="0" applyFont="1"/>
    <xf numFmtId="173" fontId="0" fillId="0" borderId="0" xfId="0" applyNumberFormat="1"/>
    <xf numFmtId="0" fontId="4" fillId="18" borderId="0" xfId="3" applyFill="1" applyAlignment="1">
      <alignment wrapText="1"/>
    </xf>
    <xf numFmtId="1" fontId="4" fillId="0" borderId="0" xfId="3" applyNumberFormat="1" applyAlignment="1">
      <alignment horizontal="right"/>
    </xf>
    <xf numFmtId="174" fontId="0" fillId="0" borderId="0" xfId="0" applyNumberFormat="1"/>
    <xf numFmtId="0" fontId="0" fillId="0" borderId="0" xfId="0" applyAlignment="1">
      <alignment horizontal="right" wrapText="1"/>
    </xf>
    <xf numFmtId="0" fontId="0" fillId="0" borderId="0" xfId="0" applyAlignment="1">
      <alignment horizontal="right"/>
    </xf>
    <xf numFmtId="0" fontId="5" fillId="2" borderId="0" xfId="3" applyFont="1" applyFill="1"/>
    <xf numFmtId="171" fontId="5" fillId="0" borderId="0" xfId="1" applyNumberFormat="1" applyFont="1" applyBorder="1"/>
    <xf numFmtId="0" fontId="5" fillId="0" borderId="0" xfId="3" applyFont="1" applyAlignment="1">
      <alignment wrapText="1"/>
    </xf>
    <xf numFmtId="166" fontId="4" fillId="0" borderId="0" xfId="1" applyNumberFormat="1" applyFont="1" applyFill="1" applyBorder="1"/>
    <xf numFmtId="170" fontId="4" fillId="0" borderId="0" xfId="2" applyNumberFormat="1" applyFont="1" applyBorder="1"/>
    <xf numFmtId="10" fontId="11" fillId="0" borderId="0" xfId="2" applyNumberFormat="1" applyFont="1" applyBorder="1"/>
    <xf numFmtId="0" fontId="14" fillId="8" borderId="1" xfId="0" applyFont="1" applyFill="1" applyBorder="1"/>
    <xf numFmtId="0" fontId="33" fillId="0" borderId="10" xfId="0" applyFont="1" applyBorder="1"/>
    <xf numFmtId="170" fontId="33" fillId="0" borderId="10" xfId="0" applyNumberFormat="1" applyFont="1" applyBorder="1"/>
    <xf numFmtId="3" fontId="34" fillId="0" borderId="10" xfId="0" applyNumberFormat="1" applyFont="1" applyBorder="1"/>
    <xf numFmtId="3" fontId="33" fillId="0" borderId="10" xfId="0" applyNumberFormat="1" applyFont="1" applyBorder="1"/>
    <xf numFmtId="173" fontId="5" fillId="2" borderId="0" xfId="3" applyNumberFormat="1" applyFont="1" applyFill="1"/>
    <xf numFmtId="169" fontId="4" fillId="0" borderId="0" xfId="3" applyNumberFormat="1"/>
    <xf numFmtId="0" fontId="39" fillId="0" borderId="0" xfId="0" applyFont="1" applyAlignment="1">
      <alignment vertical="center"/>
    </xf>
    <xf numFmtId="0" fontId="39" fillId="19" borderId="0" xfId="0" applyFont="1" applyFill="1" applyAlignment="1">
      <alignment vertical="center"/>
    </xf>
    <xf numFmtId="0" fontId="29" fillId="19" borderId="0" xfId="0" applyFont="1" applyFill="1" applyAlignment="1">
      <alignment vertical="center"/>
    </xf>
    <xf numFmtId="2" fontId="19" fillId="0" borderId="0" xfId="0" applyNumberFormat="1" applyFont="1"/>
    <xf numFmtId="9" fontId="4" fillId="0" borderId="0" xfId="2" applyFont="1" applyFill="1"/>
    <xf numFmtId="3" fontId="15" fillId="0" borderId="0" xfId="0" applyNumberFormat="1" applyFont="1" applyAlignment="1">
      <alignment horizontal="right" vertical="center" wrapText="1"/>
    </xf>
    <xf numFmtId="0" fontId="6" fillId="0" borderId="0" xfId="0" applyFont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0" fontId="15" fillId="0" borderId="0" xfId="0" applyFont="1" applyAlignment="1">
      <alignment horizontal="right" vertical="center" wrapText="1"/>
    </xf>
    <xf numFmtId="9" fontId="0" fillId="0" borderId="0" xfId="2" applyFont="1"/>
    <xf numFmtId="3" fontId="4" fillId="0" borderId="0" xfId="1" applyNumberFormat="1" applyFont="1"/>
    <xf numFmtId="1" fontId="4" fillId="0" borderId="0" xfId="1" applyNumberFormat="1" applyFont="1" applyFill="1"/>
    <xf numFmtId="1" fontId="4" fillId="0" borderId="0" xfId="2" applyNumberFormat="1" applyFont="1" applyFill="1"/>
    <xf numFmtId="0" fontId="0" fillId="20" borderId="1" xfId="0" applyFill="1" applyBorder="1"/>
    <xf numFmtId="168" fontId="0" fillId="20" borderId="1" xfId="0" applyNumberFormat="1" applyFill="1" applyBorder="1"/>
    <xf numFmtId="0" fontId="0" fillId="20" borderId="1" xfId="0" applyFill="1" applyBorder="1" applyAlignment="1">
      <alignment horizontal="right"/>
    </xf>
    <xf numFmtId="3" fontId="0" fillId="20" borderId="1" xfId="0" applyNumberFormat="1" applyFill="1" applyBorder="1"/>
    <xf numFmtId="166" fontId="0" fillId="20" borderId="1" xfId="1" applyNumberFormat="1" applyFont="1" applyFill="1" applyBorder="1"/>
    <xf numFmtId="0" fontId="41" fillId="0" borderId="0" xfId="0" applyFont="1" applyAlignment="1">
      <alignment vertical="center"/>
    </xf>
    <xf numFmtId="0" fontId="15" fillId="0" borderId="0" xfId="0" applyFont="1" applyAlignment="1">
      <alignment horizontal="left" vertical="center"/>
    </xf>
    <xf numFmtId="10" fontId="0" fillId="0" borderId="0" xfId="2" applyNumberFormat="1" applyFont="1"/>
    <xf numFmtId="9" fontId="4" fillId="0" borderId="0" xfId="2" applyFont="1" applyFill="1" applyBorder="1"/>
    <xf numFmtId="0" fontId="40" fillId="0" borderId="0" xfId="0" applyFont="1" applyAlignment="1">
      <alignment vertical="center"/>
    </xf>
    <xf numFmtId="175" fontId="4" fillId="0" borderId="0" xfId="3" applyNumberFormat="1"/>
    <xf numFmtId="0" fontId="0" fillId="21" borderId="0" xfId="0" applyFill="1"/>
    <xf numFmtId="0" fontId="0" fillId="9" borderId="0" xfId="0" applyFill="1"/>
    <xf numFmtId="165" fontId="7" fillId="0" borderId="0" xfId="4" applyNumberFormat="1" applyFont="1" applyFill="1"/>
    <xf numFmtId="0" fontId="35" fillId="0" borderId="0" xfId="0" applyFont="1"/>
    <xf numFmtId="165" fontId="28" fillId="0" borderId="0" xfId="0" applyNumberFormat="1" applyFont="1"/>
    <xf numFmtId="1" fontId="6" fillId="0" borderId="0" xfId="4" applyNumberFormat="1" applyFont="1" applyFill="1"/>
    <xf numFmtId="165" fontId="6" fillId="0" borderId="0" xfId="4" applyNumberFormat="1" applyFont="1" applyFill="1"/>
    <xf numFmtId="165" fontId="22" fillId="0" borderId="0" xfId="0" applyNumberFormat="1" applyFont="1"/>
    <xf numFmtId="0" fontId="30" fillId="0" borderId="0" xfId="18" applyFill="1"/>
    <xf numFmtId="0" fontId="42" fillId="0" borderId="0" xfId="0" applyFont="1"/>
    <xf numFmtId="172" fontId="0" fillId="0" borderId="0" xfId="4" applyNumberFormat="1" applyFont="1" applyFill="1"/>
    <xf numFmtId="3" fontId="0" fillId="0" borderId="0" xfId="1" applyNumberFormat="1" applyFont="1" applyFill="1"/>
    <xf numFmtId="0" fontId="43" fillId="0" borderId="11" xfId="0" applyFont="1" applyBorder="1"/>
    <xf numFmtId="0" fontId="43" fillId="0" borderId="12" xfId="0" applyFont="1" applyBorder="1"/>
    <xf numFmtId="0" fontId="44" fillId="0" borderId="0" xfId="0" applyFont="1" applyAlignment="1">
      <alignment vertical="center"/>
    </xf>
    <xf numFmtId="0" fontId="44" fillId="19" borderId="0" xfId="0" applyFont="1" applyFill="1" applyAlignment="1">
      <alignment vertical="center"/>
    </xf>
    <xf numFmtId="4" fontId="15" fillId="0" borderId="0" xfId="0" applyNumberFormat="1" applyFont="1"/>
    <xf numFmtId="166" fontId="5" fillId="0" borderId="0" xfId="1" applyNumberFormat="1" applyFont="1" applyFill="1" applyAlignment="1">
      <alignment wrapText="1"/>
    </xf>
    <xf numFmtId="0" fontId="46" fillId="0" borderId="0" xfId="0" applyFont="1" applyAlignment="1">
      <alignment vertical="center"/>
    </xf>
    <xf numFmtId="0" fontId="46" fillId="19" borderId="0" xfId="0" applyFont="1" applyFill="1" applyAlignment="1">
      <alignment vertical="center"/>
    </xf>
    <xf numFmtId="9" fontId="10" fillId="0" borderId="13" xfId="17" applyFont="1" applyBorder="1"/>
    <xf numFmtId="168" fontId="28" fillId="0" borderId="13" xfId="4" applyNumberFormat="1" applyFont="1" applyBorder="1"/>
    <xf numFmtId="168" fontId="10" fillId="0" borderId="13" xfId="4" applyNumberFormat="1" applyFont="1" applyBorder="1"/>
    <xf numFmtId="166" fontId="0" fillId="9" borderId="0" xfId="16" applyNumberFormat="1" applyFont="1" applyFill="1"/>
    <xf numFmtId="170" fontId="0" fillId="9" borderId="0" xfId="15" applyNumberFormat="1" applyFont="1" applyFill="1"/>
    <xf numFmtId="0" fontId="45" fillId="9" borderId="0" xfId="0" applyFont="1" applyFill="1" applyAlignment="1">
      <alignment horizontal="center" wrapText="1"/>
    </xf>
    <xf numFmtId="177" fontId="4" fillId="3" borderId="0" xfId="2" applyNumberFormat="1" applyFont="1" applyFill="1" applyBorder="1"/>
    <xf numFmtId="3" fontId="15" fillId="21" borderId="1" xfId="0" applyNumberFormat="1" applyFont="1" applyFill="1" applyBorder="1"/>
    <xf numFmtId="0" fontId="0" fillId="22" borderId="0" xfId="0" applyFill="1"/>
    <xf numFmtId="0" fontId="15" fillId="0" borderId="0" xfId="0" applyFont="1"/>
    <xf numFmtId="164" fontId="0" fillId="0" borderId="0" xfId="0" applyNumberFormat="1"/>
    <xf numFmtId="176" fontId="0" fillId="0" borderId="0" xfId="0" applyNumberFormat="1"/>
    <xf numFmtId="10" fontId="13" fillId="2" borderId="3" xfId="4" applyNumberFormat="1" applyFont="1" applyFill="1" applyBorder="1" applyAlignment="1">
      <alignment vertical="top"/>
    </xf>
    <xf numFmtId="166" fontId="24" fillId="0" borderId="0" xfId="1" applyNumberFormat="1" applyFont="1"/>
    <xf numFmtId="166" fontId="24" fillId="0" borderId="0" xfId="14" applyNumberFormat="1"/>
    <xf numFmtId="43" fontId="24" fillId="0" borderId="0" xfId="14" applyNumberFormat="1"/>
    <xf numFmtId="9" fontId="24" fillId="0" borderId="0" xfId="2" applyFont="1"/>
    <xf numFmtId="9" fontId="0" fillId="9" borderId="0" xfId="2" applyFont="1" applyFill="1"/>
    <xf numFmtId="166" fontId="0" fillId="9" borderId="0" xfId="1" applyNumberFormat="1" applyFont="1" applyFill="1"/>
    <xf numFmtId="166" fontId="24" fillId="9" borderId="0" xfId="1" applyNumberFormat="1" applyFont="1" applyFill="1"/>
    <xf numFmtId="3" fontId="15" fillId="0" borderId="0" xfId="0" applyNumberFormat="1" applyFont="1"/>
    <xf numFmtId="9" fontId="15" fillId="0" borderId="0" xfId="2" applyFont="1"/>
    <xf numFmtId="170" fontId="0" fillId="0" borderId="0" xfId="2" applyNumberFormat="1" applyFont="1"/>
    <xf numFmtId="3" fontId="4" fillId="23" borderId="0" xfId="3" applyNumberFormat="1" applyFill="1"/>
    <xf numFmtId="3" fontId="15" fillId="0" borderId="0" xfId="0" applyNumberFormat="1" applyFont="1" applyAlignment="1">
      <alignment horizontal="left" vertical="center"/>
    </xf>
    <xf numFmtId="0" fontId="45" fillId="0" borderId="0" xfId="0" applyFont="1" applyAlignment="1">
      <alignment horizontal="center"/>
    </xf>
    <xf numFmtId="166" fontId="19" fillId="16" borderId="1" xfId="1" applyNumberFormat="1" applyFont="1" applyFill="1" applyBorder="1" applyAlignment="1">
      <alignment vertical="top"/>
    </xf>
    <xf numFmtId="166" fontId="20" fillId="17" borderId="1" xfId="1" applyNumberFormat="1" applyFont="1" applyFill="1" applyBorder="1" applyAlignment="1">
      <alignment vertical="top"/>
    </xf>
    <xf numFmtId="10" fontId="20" fillId="17" borderId="1" xfId="2" applyNumberFormat="1" applyFont="1" applyFill="1" applyBorder="1" applyAlignment="1">
      <alignment vertical="top"/>
    </xf>
    <xf numFmtId="0" fontId="6" fillId="8" borderId="1" xfId="0" applyFont="1" applyFill="1" applyBorder="1" applyAlignment="1">
      <alignment vertical="center"/>
    </xf>
    <xf numFmtId="3" fontId="6" fillId="8" borderId="1" xfId="0" applyNumberFormat="1" applyFont="1" applyFill="1" applyBorder="1" applyAlignment="1">
      <alignment horizontal="right" vertical="center"/>
    </xf>
    <xf numFmtId="0" fontId="15" fillId="8" borderId="1" xfId="0" applyFont="1" applyFill="1" applyBorder="1" applyAlignment="1">
      <alignment vertical="center"/>
    </xf>
    <xf numFmtId="3" fontId="15" fillId="8" borderId="1" xfId="0" applyNumberFormat="1" applyFont="1" applyFill="1" applyBorder="1" applyAlignment="1">
      <alignment vertical="center"/>
    </xf>
    <xf numFmtId="43" fontId="0" fillId="0" borderId="0" xfId="1" applyFont="1"/>
    <xf numFmtId="0" fontId="4" fillId="18" borderId="0" xfId="3" applyFill="1" applyAlignment="1">
      <alignment horizontal="center"/>
    </xf>
    <xf numFmtId="0" fontId="0" fillId="22" borderId="0" xfId="0" applyFill="1" applyAlignment="1">
      <alignment horizontal="center"/>
    </xf>
  </cellXfs>
  <cellStyles count="33">
    <cellStyle name="Hyperkobling" xfId="18" builtinId="8"/>
    <cellStyle name="Komma" xfId="1" builtinId="3"/>
    <cellStyle name="Komma 2" xfId="4" xr:uid="{799A3092-1F82-4AFA-8636-B9F157294BA2}"/>
    <cellStyle name="Komma 2 2" xfId="23" xr:uid="{280B7374-897C-4E78-910A-972EF9BFAE93}"/>
    <cellStyle name="Komma 2 2 2" xfId="30" xr:uid="{1C2D8024-A6BA-44C9-B4D6-592CC64007DD}"/>
    <cellStyle name="Komma 2 3" xfId="21" xr:uid="{9450DCA3-2C61-43E8-BE9F-4C0AA30A0E22}"/>
    <cellStyle name="Komma 3" xfId="7" xr:uid="{7C15767D-E0D4-4628-AAAC-ED40DD5B4972}"/>
    <cellStyle name="Komma 3 2" xfId="31" xr:uid="{114F26AD-80D9-4A14-B4EC-C2017CBD8553}"/>
    <cellStyle name="Komma 3 3" xfId="24" xr:uid="{CC662762-E106-4595-AC60-20FD7378964B}"/>
    <cellStyle name="Komma 4" xfId="9" xr:uid="{112CAE40-EBDC-4B07-AA41-2690D8688451}"/>
    <cellStyle name="Komma 4 2" xfId="28" xr:uid="{5127E4F4-12FB-4910-9F21-89151B15989A}"/>
    <cellStyle name="Komma 5" xfId="16" xr:uid="{FE7D6A9B-ACE1-4753-A333-AC500F4AB213}"/>
    <cellStyle name="Normal" xfId="0" builtinId="0"/>
    <cellStyle name="Normal 2" xfId="8" xr:uid="{A138CA69-0082-4C17-80EA-A9E43DD0FD85}"/>
    <cellStyle name="Normal 2 2" xfId="20" xr:uid="{83905BFC-A2BE-4297-BC44-066F03881C7A}"/>
    <cellStyle name="Normal 3" xfId="3" xr:uid="{13348CA5-9D81-4DA3-A738-BD9364BEF470}"/>
    <cellStyle name="Normal 4" xfId="5" xr:uid="{AD752E2F-122A-4B55-BF58-E6CC1BD85022}"/>
    <cellStyle name="Normal 4 2" xfId="22" xr:uid="{898EF448-7787-447D-843C-F6ED770E2A80}"/>
    <cellStyle name="Normal 5" xfId="11" xr:uid="{DD4D6EDC-45A6-4864-807F-69B3E72EE8E1}"/>
    <cellStyle name="Normal 5 2" xfId="32" xr:uid="{49E264DA-727E-46C4-9214-A93F6B0376F5}"/>
    <cellStyle name="Normal 5 3" xfId="26" xr:uid="{D847B1B0-865B-4F3E-94A2-B543558C3BB7}"/>
    <cellStyle name="Normal 6" xfId="12" xr:uid="{EDBE70C1-A4FD-41D0-BF1C-DF7E97EC5741}"/>
    <cellStyle name="Normal 6 2" xfId="13" xr:uid="{DAA0AC3D-B92D-42CE-9BBF-0D25F23064AD}"/>
    <cellStyle name="Normal 7" xfId="14" xr:uid="{7A54B177-429F-4536-94BD-B9194A4FBD28}"/>
    <cellStyle name="Normal 7 2" xfId="27" xr:uid="{F9D44FB8-395E-476B-B42D-1CF1FE6E7370}"/>
    <cellStyle name="Normal 8" xfId="19" xr:uid="{EC01AE3E-8365-4EA6-8473-94CE03F661EF}"/>
    <cellStyle name="Prosent" xfId="2" builtinId="5"/>
    <cellStyle name="Prosent 2" xfId="6" xr:uid="{15DF6AE3-98DE-4DDB-9071-6A4357AADF67}"/>
    <cellStyle name="Prosent 2 2" xfId="25" xr:uid="{EB650CB5-CBCB-4ED8-B5C7-52995F4440D3}"/>
    <cellStyle name="Prosent 3" xfId="10" xr:uid="{CE31B1C6-F1D1-45E3-9FB5-7AC39C574E13}"/>
    <cellStyle name="Prosent 3 2" xfId="29" xr:uid="{19834BD3-CC49-41F5-B2DB-1B30D9766544}"/>
    <cellStyle name="Prosent 4" xfId="15" xr:uid="{10D1A7B0-D473-4EEA-8BD5-4164A6D89837}"/>
    <cellStyle name="Prosent 5" xfId="17" xr:uid="{921C3845-1920-491C-872D-5A943E478E7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37ED6A-27E6-4D71-9503-60F9FC574FF4}">
  <sheetPr>
    <tabColor theme="6" tint="-0.249977111117893"/>
  </sheetPr>
  <dimension ref="A1:G30"/>
  <sheetViews>
    <sheetView workbookViewId="0">
      <selection activeCell="C15" sqref="C15"/>
    </sheetView>
  </sheetViews>
  <sheetFormatPr baseColWidth="10" defaultColWidth="11.453125" defaultRowHeight="14.5"/>
  <cols>
    <col min="1" max="1" width="11.453125" style="51"/>
    <col min="2" max="2" width="39.453125" style="51" bestFit="1" customWidth="1"/>
    <col min="3" max="3" width="10.6328125" style="51" bestFit="1" customWidth="1"/>
  </cols>
  <sheetData>
    <row r="1" spans="1:5">
      <c r="A1" s="50" t="s">
        <v>0</v>
      </c>
    </row>
    <row r="2" spans="1:5">
      <c r="B2" s="50" t="s">
        <v>232</v>
      </c>
      <c r="C2" s="53">
        <v>7.2099999999999997E-2</v>
      </c>
    </row>
    <row r="3" spans="1:5">
      <c r="B3" s="50"/>
      <c r="C3" s="52"/>
    </row>
    <row r="4" spans="1:5">
      <c r="B4" s="50" t="s">
        <v>233</v>
      </c>
      <c r="C4" s="115">
        <f>'Note 11'!E8</f>
        <v>560.80519629243577</v>
      </c>
      <c r="D4" s="115"/>
    </row>
    <row r="5" spans="1:5">
      <c r="B5" s="50"/>
    </row>
    <row r="6" spans="1:5">
      <c r="B6" s="50" t="s">
        <v>234</v>
      </c>
      <c r="C6" s="164">
        <f>D8/D7</f>
        <v>1.0908391070053887</v>
      </c>
      <c r="D6" s="54"/>
      <c r="E6" s="117"/>
    </row>
    <row r="7" spans="1:5">
      <c r="B7" s="75" t="s">
        <v>1</v>
      </c>
      <c r="C7" s="76">
        <v>2024</v>
      </c>
      <c r="D7" s="76">
        <v>129.9</v>
      </c>
      <c r="E7" s="117"/>
    </row>
    <row r="8" spans="1:5">
      <c r="B8" s="76"/>
      <c r="C8" s="75">
        <v>2026</v>
      </c>
      <c r="D8" s="189">
        <v>141.69999999999999</v>
      </c>
      <c r="E8" s="117"/>
    </row>
    <row r="9" spans="1:5">
      <c r="B9" s="57"/>
      <c r="C9" s="55"/>
      <c r="D9" s="56"/>
    </row>
    <row r="10" spans="1:5">
      <c r="A10" s="22"/>
      <c r="B10" s="50" t="s">
        <v>235</v>
      </c>
      <c r="C10" s="164">
        <f>D12/D11</f>
        <v>1.0523952095808384</v>
      </c>
    </row>
    <row r="11" spans="1:5">
      <c r="B11" s="75" t="s">
        <v>2</v>
      </c>
      <c r="C11" s="76">
        <v>2024</v>
      </c>
      <c r="D11" s="76">
        <v>133.6</v>
      </c>
    </row>
    <row r="12" spans="1:5">
      <c r="B12" s="75"/>
      <c r="C12" s="75">
        <v>2026</v>
      </c>
      <c r="D12" s="76">
        <v>140.6</v>
      </c>
    </row>
    <row r="14" spans="1:5">
      <c r="B14" s="50" t="s">
        <v>3</v>
      </c>
      <c r="C14" s="53">
        <v>0.02</v>
      </c>
      <c r="D14" s="53"/>
    </row>
    <row r="15" spans="1:5">
      <c r="B15" s="50" t="s">
        <v>4</v>
      </c>
      <c r="C15" s="53">
        <v>6.0000000000000001E-3</v>
      </c>
      <c r="D15" s="53"/>
    </row>
    <row r="16" spans="1:5">
      <c r="B16" s="50"/>
      <c r="C16" s="53"/>
    </row>
    <row r="17" spans="1:7">
      <c r="B17" s="50" t="s">
        <v>194</v>
      </c>
    </row>
    <row r="18" spans="1:7">
      <c r="A18" s="2"/>
      <c r="B18" s="2"/>
      <c r="C18" s="2" t="s">
        <v>5</v>
      </c>
      <c r="D18" s="2" t="s">
        <v>6</v>
      </c>
    </row>
    <row r="19" spans="1:7">
      <c r="A19" s="2"/>
      <c r="B19" s="190">
        <v>2018</v>
      </c>
      <c r="C19" s="191">
        <f>+D19-11</f>
        <v>416.79</v>
      </c>
      <c r="D19" s="191">
        <v>427.79</v>
      </c>
    </row>
    <row r="20" spans="1:7">
      <c r="A20" s="2"/>
      <c r="B20" s="190">
        <v>2019</v>
      </c>
      <c r="C20" s="191">
        <f t="shared" ref="C20:C23" si="0">+D20-11</f>
        <v>396.94</v>
      </c>
      <c r="D20" s="191">
        <v>407.94</v>
      </c>
      <c r="F20" s="187"/>
      <c r="G20" s="187"/>
    </row>
    <row r="21" spans="1:7">
      <c r="A21" s="2"/>
      <c r="B21" s="190">
        <v>2020</v>
      </c>
      <c r="C21" s="191">
        <f t="shared" si="0"/>
        <v>125.13999999999999</v>
      </c>
      <c r="D21" s="191">
        <v>136.13999999999999</v>
      </c>
      <c r="E21" s="61"/>
      <c r="F21" s="188"/>
      <c r="G21" s="187"/>
    </row>
    <row r="22" spans="1:7">
      <c r="A22" s="2"/>
      <c r="B22" s="190">
        <v>2021</v>
      </c>
      <c r="C22" s="191">
        <f t="shared" si="0"/>
        <v>646.53</v>
      </c>
      <c r="D22" s="191">
        <v>657.53</v>
      </c>
    </row>
    <row r="23" spans="1:7">
      <c r="A23" s="2"/>
      <c r="B23" s="190">
        <v>2022</v>
      </c>
      <c r="C23" s="191">
        <f t="shared" si="0"/>
        <v>1363.61</v>
      </c>
      <c r="D23" s="191">
        <v>1374.61</v>
      </c>
    </row>
    <row r="24" spans="1:7">
      <c r="A24" s="2"/>
      <c r="B24" s="1" t="s">
        <v>236</v>
      </c>
      <c r="C24" s="1"/>
      <c r="D24" s="192">
        <f>AVERAGE(D19:D23)</f>
        <v>600.80200000000002</v>
      </c>
      <c r="E24" s="2"/>
    </row>
    <row r="25" spans="1:7">
      <c r="B25" s="193"/>
      <c r="C25" s="2"/>
      <c r="D25" s="2"/>
    </row>
    <row r="26" spans="1:7">
      <c r="B26" s="2"/>
      <c r="C26" s="2"/>
      <c r="D26" s="2"/>
    </row>
    <row r="27" spans="1:7">
      <c r="B27" s="50" t="s">
        <v>7</v>
      </c>
    </row>
    <row r="28" spans="1:7">
      <c r="B28" s="75" t="s">
        <v>8</v>
      </c>
      <c r="C28" s="2">
        <v>20</v>
      </c>
    </row>
    <row r="29" spans="1:7">
      <c r="B29" s="75" t="s">
        <v>9</v>
      </c>
      <c r="C29" s="19">
        <v>0.03</v>
      </c>
    </row>
    <row r="30" spans="1:7">
      <c r="B30" s="75"/>
    </row>
  </sheetData>
  <phoneticPr fontId="38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C1B02-16BC-4F72-824A-8CAC8AB15019}">
  <sheetPr>
    <tabColor theme="7" tint="0.79998168889431442"/>
  </sheetPr>
  <dimension ref="A1:Y451"/>
  <sheetViews>
    <sheetView workbookViewId="0">
      <pane xSplit="5" ySplit="1" topLeftCell="F344" activePane="bottomRight" state="frozen"/>
      <selection pane="topRight" activeCell="F1" sqref="F1"/>
      <selection pane="bottomLeft" activeCell="A2" sqref="A2"/>
      <selection pane="bottomRight" activeCell="E300" sqref="E300"/>
    </sheetView>
  </sheetViews>
  <sheetFormatPr baseColWidth="10" defaultColWidth="9.08984375" defaultRowHeight="14.5"/>
  <cols>
    <col min="1" max="1" width="10" bestFit="1" customWidth="1"/>
    <col min="5" max="5" width="33" bestFit="1" customWidth="1"/>
    <col min="6" max="6" width="13.453125" customWidth="1"/>
  </cols>
  <sheetData>
    <row r="1" spans="1:25" s="210" customFormat="1">
      <c r="A1" s="230" t="s">
        <v>94</v>
      </c>
      <c r="B1" s="230" t="s">
        <v>95</v>
      </c>
      <c r="C1" s="230" t="s">
        <v>41</v>
      </c>
      <c r="D1" s="230" t="s">
        <v>96</v>
      </c>
      <c r="E1" s="230" t="s">
        <v>97</v>
      </c>
      <c r="F1" s="230" t="s">
        <v>98</v>
      </c>
      <c r="G1" s="230" t="s">
        <v>99</v>
      </c>
      <c r="H1" s="230" t="s">
        <v>100</v>
      </c>
      <c r="I1" s="230" t="s">
        <v>101</v>
      </c>
      <c r="J1" s="230" t="s">
        <v>102</v>
      </c>
      <c r="K1" s="230" t="s">
        <v>103</v>
      </c>
      <c r="L1" s="230" t="s">
        <v>104</v>
      </c>
      <c r="M1" s="230" t="s">
        <v>105</v>
      </c>
      <c r="N1" s="230" t="s">
        <v>106</v>
      </c>
      <c r="O1" s="230" t="s">
        <v>107</v>
      </c>
      <c r="P1" s="230" t="s">
        <v>108</v>
      </c>
      <c r="Q1" s="230" t="s">
        <v>109</v>
      </c>
      <c r="R1" s="230" t="s">
        <v>110</v>
      </c>
      <c r="S1" s="230" t="s">
        <v>111</v>
      </c>
      <c r="T1" s="230" t="s">
        <v>112</v>
      </c>
      <c r="U1" s="230" t="s">
        <v>113</v>
      </c>
      <c r="V1" s="230" t="s">
        <v>114</v>
      </c>
      <c r="W1" s="230" t="s">
        <v>115</v>
      </c>
      <c r="X1" s="230" t="s">
        <v>116</v>
      </c>
      <c r="Y1" s="230" t="s">
        <v>117</v>
      </c>
    </row>
    <row r="2" spans="1:25">
      <c r="A2">
        <v>925336637</v>
      </c>
      <c r="B2">
        <v>72021</v>
      </c>
      <c r="C2">
        <v>7</v>
      </c>
      <c r="D2">
        <v>2021</v>
      </c>
      <c r="E2" t="s">
        <v>66</v>
      </c>
      <c r="F2">
        <v>2495.5620805369131</v>
      </c>
      <c r="G2">
        <v>1020.020134228188</v>
      </c>
      <c r="H2">
        <v>0</v>
      </c>
      <c r="I2">
        <v>99.979066433261323</v>
      </c>
      <c r="J2">
        <v>0</v>
      </c>
      <c r="K2">
        <v>0</v>
      </c>
      <c r="L2">
        <v>0</v>
      </c>
      <c r="M2">
        <v>0</v>
      </c>
      <c r="N2">
        <v>3615.5612811983619</v>
      </c>
      <c r="O2">
        <v>0</v>
      </c>
      <c r="P2">
        <v>0</v>
      </c>
      <c r="Q2">
        <v>73023</v>
      </c>
      <c r="R2">
        <v>2650</v>
      </c>
      <c r="S2">
        <v>0</v>
      </c>
      <c r="T2">
        <v>11866.42538119836</v>
      </c>
      <c r="U2">
        <v>8489.5499999999993</v>
      </c>
      <c r="V2">
        <v>0</v>
      </c>
      <c r="W2">
        <v>8560.65</v>
      </c>
      <c r="X2">
        <v>62.08</v>
      </c>
      <c r="Y2">
        <v>1</v>
      </c>
    </row>
    <row r="3" spans="1:25">
      <c r="A3">
        <v>925336637</v>
      </c>
      <c r="B3">
        <v>72022</v>
      </c>
      <c r="C3">
        <v>7</v>
      </c>
      <c r="D3">
        <v>2022</v>
      </c>
      <c r="E3" t="s">
        <v>66</v>
      </c>
      <c r="F3">
        <v>3249.082859463851</v>
      </c>
      <c r="G3">
        <v>768.21445978878967</v>
      </c>
      <c r="H3">
        <v>73.866774979691314</v>
      </c>
      <c r="I3">
        <v>99.979066433261323</v>
      </c>
      <c r="J3">
        <v>0</v>
      </c>
      <c r="K3">
        <v>0</v>
      </c>
      <c r="L3">
        <v>0</v>
      </c>
      <c r="M3">
        <v>0</v>
      </c>
      <c r="N3">
        <v>4043.409610706211</v>
      </c>
      <c r="O3">
        <v>0</v>
      </c>
      <c r="P3">
        <v>0</v>
      </c>
      <c r="Q3">
        <v>70361.649999999994</v>
      </c>
      <c r="R3">
        <v>2634</v>
      </c>
      <c r="S3">
        <v>7.6156351791530943</v>
      </c>
      <c r="T3">
        <v>12081.763800885359</v>
      </c>
      <c r="U3">
        <v>8489.5499999999993</v>
      </c>
      <c r="V3">
        <v>0</v>
      </c>
      <c r="W3">
        <v>8560.65</v>
      </c>
      <c r="X3">
        <v>62.08</v>
      </c>
      <c r="Y3">
        <v>1</v>
      </c>
    </row>
    <row r="4" spans="1:25">
      <c r="A4">
        <v>925336637</v>
      </c>
      <c r="B4">
        <v>72023</v>
      </c>
      <c r="C4">
        <v>7</v>
      </c>
      <c r="D4">
        <v>2023</v>
      </c>
      <c r="E4" t="s">
        <v>66</v>
      </c>
      <c r="F4">
        <v>2297.049645390071</v>
      </c>
      <c r="G4">
        <v>213.9408983451537</v>
      </c>
      <c r="H4">
        <v>203.70449172576829</v>
      </c>
      <c r="I4">
        <v>99.979066433261323</v>
      </c>
      <c r="J4">
        <v>0</v>
      </c>
      <c r="K4">
        <v>0</v>
      </c>
      <c r="L4">
        <v>0</v>
      </c>
      <c r="M4">
        <v>0</v>
      </c>
      <c r="N4">
        <v>2407.2651184427182</v>
      </c>
      <c r="O4">
        <v>0</v>
      </c>
      <c r="P4">
        <v>0</v>
      </c>
      <c r="Q4">
        <v>67785.14</v>
      </c>
      <c r="R4">
        <v>2557</v>
      </c>
      <c r="S4">
        <v>0</v>
      </c>
      <c r="T4">
        <v>10163.385356442721</v>
      </c>
      <c r="U4">
        <v>8636.23</v>
      </c>
      <c r="V4">
        <v>0</v>
      </c>
      <c r="W4">
        <v>9445.17</v>
      </c>
      <c r="X4">
        <v>62.08</v>
      </c>
      <c r="Y4">
        <v>1</v>
      </c>
    </row>
    <row r="5" spans="1:25">
      <c r="A5">
        <v>925336637</v>
      </c>
      <c r="B5">
        <v>72020</v>
      </c>
      <c r="C5">
        <v>7</v>
      </c>
      <c r="D5">
        <v>2020</v>
      </c>
      <c r="E5" t="s">
        <v>66</v>
      </c>
      <c r="F5">
        <v>1694.0043440486529</v>
      </c>
      <c r="G5">
        <v>1976.1503040834059</v>
      </c>
      <c r="H5">
        <v>0</v>
      </c>
      <c r="I5">
        <v>99.979066433261323</v>
      </c>
      <c r="J5">
        <v>0</v>
      </c>
      <c r="K5">
        <v>0</v>
      </c>
      <c r="L5">
        <v>0</v>
      </c>
      <c r="M5">
        <v>0</v>
      </c>
      <c r="N5">
        <v>3770.133714565321</v>
      </c>
      <c r="O5">
        <v>0</v>
      </c>
      <c r="P5">
        <v>0</v>
      </c>
      <c r="Q5">
        <v>76485.279999999999</v>
      </c>
      <c r="R5">
        <v>2702</v>
      </c>
      <c r="S5">
        <v>0</v>
      </c>
      <c r="T5">
        <v>12338.554690565319</v>
      </c>
      <c r="U5">
        <v>8489.5499999999993</v>
      </c>
      <c r="V5">
        <v>0</v>
      </c>
      <c r="W5">
        <v>8560.65</v>
      </c>
      <c r="X5">
        <v>62.08</v>
      </c>
      <c r="Y5">
        <v>1</v>
      </c>
    </row>
    <row r="6" spans="1:25">
      <c r="A6">
        <v>925336637</v>
      </c>
      <c r="B6">
        <v>72024</v>
      </c>
      <c r="C6">
        <v>7</v>
      </c>
      <c r="D6">
        <v>2024</v>
      </c>
      <c r="E6" t="s">
        <v>66</v>
      </c>
      <c r="F6">
        <v>3046</v>
      </c>
      <c r="G6">
        <v>0</v>
      </c>
      <c r="H6">
        <v>0</v>
      </c>
      <c r="I6">
        <v>99.979066433261323</v>
      </c>
      <c r="J6">
        <v>0</v>
      </c>
      <c r="K6">
        <v>0</v>
      </c>
      <c r="L6">
        <v>0</v>
      </c>
      <c r="M6">
        <v>0</v>
      </c>
      <c r="N6">
        <v>3145.9790664332609</v>
      </c>
      <c r="O6">
        <v>0</v>
      </c>
      <c r="P6">
        <v>0</v>
      </c>
      <c r="Q6">
        <v>65197.52</v>
      </c>
      <c r="R6">
        <v>2562</v>
      </c>
      <c r="S6">
        <v>0</v>
      </c>
      <c r="T6">
        <v>10708.628850433261</v>
      </c>
      <c r="U6">
        <v>8636.23</v>
      </c>
      <c r="V6">
        <v>0</v>
      </c>
      <c r="W6">
        <v>9445.17</v>
      </c>
      <c r="X6">
        <v>62.08</v>
      </c>
      <c r="Y6">
        <v>1</v>
      </c>
    </row>
    <row r="7" spans="1:25">
      <c r="A7">
        <v>921680554</v>
      </c>
      <c r="B7">
        <v>92023</v>
      </c>
      <c r="C7">
        <v>9</v>
      </c>
      <c r="D7">
        <v>2023</v>
      </c>
      <c r="E7" t="s">
        <v>218</v>
      </c>
      <c r="F7">
        <v>1587.666666666667</v>
      </c>
      <c r="G7">
        <v>2179.3309692671401</v>
      </c>
      <c r="H7">
        <v>1841.529550827423</v>
      </c>
      <c r="I7">
        <v>158.1782552549339</v>
      </c>
      <c r="J7">
        <v>-114.42458628841609</v>
      </c>
      <c r="K7">
        <v>-4.2992907801418436</v>
      </c>
      <c r="L7">
        <v>0</v>
      </c>
      <c r="M7">
        <v>0</v>
      </c>
      <c r="N7">
        <v>1964.9224632927589</v>
      </c>
      <c r="O7">
        <v>11000.92</v>
      </c>
      <c r="P7">
        <v>292</v>
      </c>
      <c r="Q7">
        <v>58281.04</v>
      </c>
      <c r="R7">
        <v>1639</v>
      </c>
      <c r="S7">
        <v>7937.6543209876554</v>
      </c>
      <c r="T7">
        <v>17147.503116280419</v>
      </c>
      <c r="U7">
        <v>15294.27</v>
      </c>
      <c r="V7">
        <v>316.08</v>
      </c>
      <c r="W7">
        <v>4783.3900000000003</v>
      </c>
      <c r="X7">
        <v>856.91</v>
      </c>
      <c r="Y7">
        <v>1</v>
      </c>
    </row>
    <row r="8" spans="1:25">
      <c r="A8">
        <v>921680554</v>
      </c>
      <c r="B8">
        <v>92024</v>
      </c>
      <c r="C8">
        <v>9</v>
      </c>
      <c r="D8">
        <v>2024</v>
      </c>
      <c r="E8" t="s">
        <v>218</v>
      </c>
      <c r="F8">
        <v>5921</v>
      </c>
      <c r="G8">
        <v>5465</v>
      </c>
      <c r="H8">
        <v>2336</v>
      </c>
      <c r="I8">
        <v>158.1782552549339</v>
      </c>
      <c r="J8">
        <v>-114.42458628841609</v>
      </c>
      <c r="K8">
        <v>-4.2992907801418436</v>
      </c>
      <c r="L8">
        <v>0</v>
      </c>
      <c r="M8">
        <v>0</v>
      </c>
      <c r="N8">
        <v>9089.4543781863758</v>
      </c>
      <c r="O8">
        <v>10706</v>
      </c>
      <c r="P8">
        <v>292</v>
      </c>
      <c r="Q8">
        <v>63438.1</v>
      </c>
      <c r="R8">
        <v>1847</v>
      </c>
      <c r="S8">
        <v>11897</v>
      </c>
      <c r="T8">
        <v>28812.306848186381</v>
      </c>
      <c r="U8">
        <v>15294.27</v>
      </c>
      <c r="V8">
        <v>316.08</v>
      </c>
      <c r="W8">
        <v>4783.3900000000003</v>
      </c>
      <c r="X8">
        <v>856.91</v>
      </c>
      <c r="Y8">
        <v>1</v>
      </c>
    </row>
    <row r="9" spans="1:25">
      <c r="A9">
        <v>921680554</v>
      </c>
      <c r="B9">
        <v>92020</v>
      </c>
      <c r="C9">
        <v>9</v>
      </c>
      <c r="D9">
        <v>2020</v>
      </c>
      <c r="E9" t="s">
        <v>218</v>
      </c>
      <c r="F9">
        <v>784.36576889661171</v>
      </c>
      <c r="G9">
        <v>890.45264986967868</v>
      </c>
      <c r="H9">
        <v>89.15812337098177</v>
      </c>
      <c r="I9">
        <v>158.1782552549339</v>
      </c>
      <c r="J9">
        <v>-114.42458628841609</v>
      </c>
      <c r="K9">
        <v>-4.2992907801418436</v>
      </c>
      <c r="L9">
        <v>0</v>
      </c>
      <c r="M9">
        <v>0</v>
      </c>
      <c r="N9">
        <v>1625.1146735816851</v>
      </c>
      <c r="O9">
        <v>13037.08</v>
      </c>
      <c r="P9">
        <v>625</v>
      </c>
      <c r="Q9">
        <v>52978.54</v>
      </c>
      <c r="R9">
        <v>2893</v>
      </c>
      <c r="S9">
        <v>6791.9286987522282</v>
      </c>
      <c r="T9">
        <v>16998.441426333909</v>
      </c>
      <c r="U9">
        <v>15294.27</v>
      </c>
      <c r="V9">
        <v>316.08</v>
      </c>
      <c r="W9">
        <v>4783.3900000000003</v>
      </c>
      <c r="X9">
        <v>856.91</v>
      </c>
      <c r="Y9">
        <v>1</v>
      </c>
    </row>
    <row r="10" spans="1:25">
      <c r="A10">
        <v>921680554</v>
      </c>
      <c r="B10">
        <v>92022</v>
      </c>
      <c r="C10">
        <v>9</v>
      </c>
      <c r="D10">
        <v>2022</v>
      </c>
      <c r="E10" t="s">
        <v>218</v>
      </c>
      <c r="F10">
        <v>641.58570268074732</v>
      </c>
      <c r="G10">
        <v>844.19171405361499</v>
      </c>
      <c r="H10">
        <v>273.30706742485779</v>
      </c>
      <c r="I10">
        <v>158.1782552549339</v>
      </c>
      <c r="J10">
        <v>-114.42458628841609</v>
      </c>
      <c r="K10">
        <v>-4.2992907801418436</v>
      </c>
      <c r="L10">
        <v>0</v>
      </c>
      <c r="M10">
        <v>0</v>
      </c>
      <c r="N10">
        <v>1251.92472749588</v>
      </c>
      <c r="O10">
        <v>11295.84</v>
      </c>
      <c r="P10">
        <v>862</v>
      </c>
      <c r="Q10">
        <v>52155.39</v>
      </c>
      <c r="R10">
        <v>2840</v>
      </c>
      <c r="S10">
        <v>4661.8566775244299</v>
      </c>
      <c r="T10">
        <v>14482.49074602031</v>
      </c>
      <c r="U10">
        <v>15294.27</v>
      </c>
      <c r="V10">
        <v>316.08</v>
      </c>
      <c r="W10">
        <v>4783.3900000000003</v>
      </c>
      <c r="X10">
        <v>856.91</v>
      </c>
      <c r="Y10">
        <v>1</v>
      </c>
    </row>
    <row r="11" spans="1:25">
      <c r="A11">
        <v>921680554</v>
      </c>
      <c r="B11">
        <v>92021</v>
      </c>
      <c r="C11">
        <v>9</v>
      </c>
      <c r="D11">
        <v>2021</v>
      </c>
      <c r="E11" t="s">
        <v>218</v>
      </c>
      <c r="F11">
        <v>708.34731543624162</v>
      </c>
      <c r="G11">
        <v>613.53775167785227</v>
      </c>
      <c r="H11">
        <v>305.13422818791952</v>
      </c>
      <c r="I11">
        <v>158.1782552549339</v>
      </c>
      <c r="J11">
        <v>-114.42458628841609</v>
      </c>
      <c r="K11">
        <v>-4.2992907801418436</v>
      </c>
      <c r="L11">
        <v>0</v>
      </c>
      <c r="M11">
        <v>0</v>
      </c>
      <c r="N11">
        <v>1056.2052171125511</v>
      </c>
      <c r="O11">
        <v>12166.46</v>
      </c>
      <c r="P11">
        <v>862</v>
      </c>
      <c r="Q11">
        <v>52613.93</v>
      </c>
      <c r="R11">
        <v>2855</v>
      </c>
      <c r="S11">
        <v>3975.779500430664</v>
      </c>
      <c r="T11">
        <v>13717.64063054321</v>
      </c>
      <c r="U11">
        <v>15294.27</v>
      </c>
      <c r="V11">
        <v>316.08</v>
      </c>
      <c r="W11">
        <v>4783.3900000000003</v>
      </c>
      <c r="X11">
        <v>856.91</v>
      </c>
      <c r="Y11">
        <v>1</v>
      </c>
    </row>
    <row r="12" spans="1:25">
      <c r="A12">
        <v>924004150</v>
      </c>
      <c r="B12">
        <v>162021</v>
      </c>
      <c r="C12">
        <v>16</v>
      </c>
      <c r="D12">
        <v>2021</v>
      </c>
      <c r="E12" t="s">
        <v>118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</row>
    <row r="13" spans="1:25">
      <c r="A13">
        <v>924004150</v>
      </c>
      <c r="B13">
        <v>162022</v>
      </c>
      <c r="C13">
        <v>16</v>
      </c>
      <c r="D13">
        <v>2022</v>
      </c>
      <c r="E13" t="s">
        <v>118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</row>
    <row r="14" spans="1:25">
      <c r="A14">
        <v>924004150</v>
      </c>
      <c r="B14">
        <v>162023</v>
      </c>
      <c r="C14">
        <v>16</v>
      </c>
      <c r="D14">
        <v>2023</v>
      </c>
      <c r="E14" t="s">
        <v>118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</row>
    <row r="15" spans="1:25">
      <c r="A15">
        <v>924004150</v>
      </c>
      <c r="B15">
        <v>162020</v>
      </c>
      <c r="C15">
        <v>16</v>
      </c>
      <c r="D15">
        <v>2020</v>
      </c>
      <c r="E15" t="s">
        <v>118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</row>
    <row r="16" spans="1:25">
      <c r="A16">
        <v>924004150</v>
      </c>
      <c r="B16">
        <v>162024</v>
      </c>
      <c r="C16">
        <v>16</v>
      </c>
      <c r="D16">
        <v>2024</v>
      </c>
      <c r="E16" t="s">
        <v>118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</row>
    <row r="17" spans="1:25">
      <c r="A17">
        <v>953181606</v>
      </c>
      <c r="B17">
        <v>222024</v>
      </c>
      <c r="C17">
        <v>22</v>
      </c>
      <c r="D17">
        <v>2024</v>
      </c>
      <c r="E17" t="s">
        <v>119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</row>
    <row r="18" spans="1:25">
      <c r="A18">
        <v>953181606</v>
      </c>
      <c r="B18">
        <v>222023</v>
      </c>
      <c r="C18">
        <v>22</v>
      </c>
      <c r="D18">
        <v>2023</v>
      </c>
      <c r="E18" t="s">
        <v>119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</row>
    <row r="19" spans="1:25">
      <c r="A19">
        <v>953181606</v>
      </c>
      <c r="B19">
        <v>222022</v>
      </c>
      <c r="C19">
        <v>22</v>
      </c>
      <c r="D19">
        <v>2022</v>
      </c>
      <c r="E19" t="s">
        <v>119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</row>
    <row r="20" spans="1:25">
      <c r="A20">
        <v>953181606</v>
      </c>
      <c r="B20">
        <v>222020</v>
      </c>
      <c r="C20">
        <v>22</v>
      </c>
      <c r="D20">
        <v>2020</v>
      </c>
      <c r="E20" t="s">
        <v>119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</row>
    <row r="21" spans="1:25">
      <c r="A21">
        <v>953181606</v>
      </c>
      <c r="B21">
        <v>222021</v>
      </c>
      <c r="C21">
        <v>22</v>
      </c>
      <c r="D21">
        <v>2021</v>
      </c>
      <c r="E21" t="s">
        <v>119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</row>
    <row r="22" spans="1:25">
      <c r="A22">
        <v>980234088</v>
      </c>
      <c r="B22">
        <v>322021</v>
      </c>
      <c r="C22">
        <v>32</v>
      </c>
      <c r="D22">
        <v>2021</v>
      </c>
      <c r="E22" t="s">
        <v>120</v>
      </c>
      <c r="F22">
        <v>9528.9060402684572</v>
      </c>
      <c r="G22">
        <v>4301.3028523489938</v>
      </c>
      <c r="H22">
        <v>1459.195469798658</v>
      </c>
      <c r="I22">
        <v>324.0553217973885</v>
      </c>
      <c r="J22">
        <v>0</v>
      </c>
      <c r="K22">
        <v>0</v>
      </c>
      <c r="L22">
        <v>0</v>
      </c>
      <c r="M22">
        <v>0</v>
      </c>
      <c r="N22">
        <v>12695.068744616179</v>
      </c>
      <c r="O22">
        <v>8041.62</v>
      </c>
      <c r="P22">
        <v>17</v>
      </c>
      <c r="Q22">
        <v>61092.88</v>
      </c>
      <c r="R22">
        <v>3638</v>
      </c>
      <c r="S22">
        <v>0</v>
      </c>
      <c r="T22">
        <v>21652.684894616181</v>
      </c>
      <c r="U22">
        <v>0</v>
      </c>
      <c r="V22">
        <v>0</v>
      </c>
      <c r="W22">
        <v>14774.38</v>
      </c>
      <c r="X22">
        <v>0</v>
      </c>
      <c r="Y22">
        <v>0</v>
      </c>
    </row>
    <row r="23" spans="1:25">
      <c r="A23">
        <v>980234088</v>
      </c>
      <c r="B23">
        <v>322022</v>
      </c>
      <c r="C23">
        <v>32</v>
      </c>
      <c r="D23">
        <v>2022</v>
      </c>
      <c r="E23" t="s">
        <v>120</v>
      </c>
      <c r="F23">
        <v>10530.236393176279</v>
      </c>
      <c r="G23">
        <v>5276.1982128350937</v>
      </c>
      <c r="H23">
        <v>2169.572705117791</v>
      </c>
      <c r="I23">
        <v>324.0553217973885</v>
      </c>
      <c r="J23">
        <v>0</v>
      </c>
      <c r="K23">
        <v>0</v>
      </c>
      <c r="L23">
        <v>0</v>
      </c>
      <c r="M23">
        <v>0</v>
      </c>
      <c r="N23">
        <v>13960.91722269097</v>
      </c>
      <c r="O23">
        <v>8830.43</v>
      </c>
      <c r="P23">
        <v>202</v>
      </c>
      <c r="Q23">
        <v>121170.71</v>
      </c>
      <c r="R23">
        <v>3869</v>
      </c>
      <c r="S23">
        <v>0</v>
      </c>
      <c r="T23">
        <v>28003.004660690971</v>
      </c>
      <c r="U23">
        <v>0</v>
      </c>
      <c r="V23">
        <v>0</v>
      </c>
      <c r="W23">
        <v>17135.740000000002</v>
      </c>
      <c r="X23">
        <v>0</v>
      </c>
      <c r="Y23">
        <v>0</v>
      </c>
    </row>
    <row r="24" spans="1:25">
      <c r="A24">
        <v>980234088</v>
      </c>
      <c r="B24">
        <v>322020</v>
      </c>
      <c r="C24">
        <v>32</v>
      </c>
      <c r="D24">
        <v>2020</v>
      </c>
      <c r="E24" t="s">
        <v>120</v>
      </c>
      <c r="F24">
        <v>10964.192006950479</v>
      </c>
      <c r="G24">
        <v>3592.2823631624678</v>
      </c>
      <c r="H24">
        <v>1619.5178105994789</v>
      </c>
      <c r="I24">
        <v>324.0553217973885</v>
      </c>
      <c r="J24">
        <v>0</v>
      </c>
      <c r="K24">
        <v>0</v>
      </c>
      <c r="L24">
        <v>0</v>
      </c>
      <c r="M24">
        <v>0</v>
      </c>
      <c r="N24">
        <v>13261.011881310849</v>
      </c>
      <c r="O24">
        <v>0</v>
      </c>
      <c r="P24">
        <v>0</v>
      </c>
      <c r="Q24">
        <v>59712.21</v>
      </c>
      <c r="R24">
        <v>3567</v>
      </c>
      <c r="S24">
        <v>0</v>
      </c>
      <c r="T24">
        <v>21407.938388310849</v>
      </c>
      <c r="U24">
        <v>67.28</v>
      </c>
      <c r="V24">
        <v>0</v>
      </c>
      <c r="W24">
        <v>14774.38</v>
      </c>
      <c r="X24">
        <v>71.11</v>
      </c>
      <c r="Y24">
        <v>0</v>
      </c>
    </row>
    <row r="25" spans="1:25">
      <c r="A25">
        <v>980234088</v>
      </c>
      <c r="B25">
        <v>322023</v>
      </c>
      <c r="C25">
        <v>32</v>
      </c>
      <c r="D25">
        <v>2023</v>
      </c>
      <c r="E25" t="s">
        <v>120</v>
      </c>
      <c r="F25">
        <v>11043.035460992911</v>
      </c>
      <c r="G25">
        <v>5559.39243498818</v>
      </c>
      <c r="H25">
        <v>2398.3900709219861</v>
      </c>
      <c r="I25">
        <v>324.0553217973885</v>
      </c>
      <c r="J25">
        <v>0</v>
      </c>
      <c r="K25">
        <v>0</v>
      </c>
      <c r="L25">
        <v>0</v>
      </c>
      <c r="M25">
        <v>0</v>
      </c>
      <c r="N25">
        <v>14528.09314685649</v>
      </c>
      <c r="O25">
        <v>42891.67</v>
      </c>
      <c r="P25">
        <v>295</v>
      </c>
      <c r="Q25">
        <v>150911.17000000001</v>
      </c>
      <c r="R25">
        <v>5535</v>
      </c>
      <c r="S25">
        <v>0</v>
      </c>
      <c r="T25">
        <v>35222.770974856503</v>
      </c>
      <c r="U25">
        <v>0</v>
      </c>
      <c r="V25">
        <v>0</v>
      </c>
      <c r="W25">
        <v>17662.21</v>
      </c>
      <c r="X25">
        <v>0</v>
      </c>
      <c r="Y25">
        <v>0</v>
      </c>
    </row>
    <row r="26" spans="1:25">
      <c r="A26">
        <v>980234088</v>
      </c>
      <c r="B26">
        <v>322024</v>
      </c>
      <c r="C26">
        <v>32</v>
      </c>
      <c r="D26">
        <v>2024</v>
      </c>
      <c r="E26" t="s">
        <v>120</v>
      </c>
      <c r="F26">
        <v>10859</v>
      </c>
      <c r="G26">
        <v>5512</v>
      </c>
      <c r="H26">
        <v>2487</v>
      </c>
      <c r="I26">
        <v>324.0553217973885</v>
      </c>
      <c r="J26">
        <v>0</v>
      </c>
      <c r="K26">
        <v>0</v>
      </c>
      <c r="L26">
        <v>0</v>
      </c>
      <c r="M26">
        <v>0</v>
      </c>
      <c r="N26">
        <v>14208.05532179739</v>
      </c>
      <c r="O26">
        <v>41805.919999999998</v>
      </c>
      <c r="P26">
        <v>1075</v>
      </c>
      <c r="Q26">
        <v>165581.42000000001</v>
      </c>
      <c r="R26">
        <v>6801</v>
      </c>
      <c r="S26">
        <v>0</v>
      </c>
      <c r="T26">
        <v>37990.66429979739</v>
      </c>
      <c r="U26">
        <v>0</v>
      </c>
      <c r="V26">
        <v>0</v>
      </c>
      <c r="W26">
        <v>17662.21</v>
      </c>
      <c r="X26">
        <v>0</v>
      </c>
      <c r="Y26">
        <v>0</v>
      </c>
    </row>
    <row r="27" spans="1:25">
      <c r="A27">
        <v>924862602</v>
      </c>
      <c r="B27">
        <v>352020</v>
      </c>
      <c r="C27">
        <v>35</v>
      </c>
      <c r="D27">
        <v>2020</v>
      </c>
      <c r="E27" t="s">
        <v>121</v>
      </c>
      <c r="F27">
        <v>0</v>
      </c>
      <c r="G27">
        <v>0</v>
      </c>
      <c r="H27">
        <v>0</v>
      </c>
      <c r="I27">
        <v>44.537234219453133</v>
      </c>
      <c r="J27">
        <v>0</v>
      </c>
      <c r="K27">
        <v>0</v>
      </c>
      <c r="L27">
        <v>0</v>
      </c>
      <c r="M27">
        <v>0</v>
      </c>
      <c r="N27">
        <v>44.537234219453133</v>
      </c>
      <c r="O27">
        <v>0</v>
      </c>
      <c r="P27">
        <v>0</v>
      </c>
      <c r="Q27">
        <v>0</v>
      </c>
      <c r="R27">
        <v>0</v>
      </c>
      <c r="S27">
        <v>0</v>
      </c>
      <c r="T27">
        <v>44.537234219453133</v>
      </c>
      <c r="U27">
        <v>0</v>
      </c>
      <c r="V27">
        <v>0</v>
      </c>
      <c r="W27">
        <v>1838.41</v>
      </c>
      <c r="X27">
        <v>0</v>
      </c>
      <c r="Y27">
        <v>0</v>
      </c>
    </row>
    <row r="28" spans="1:25">
      <c r="A28">
        <v>924862602</v>
      </c>
      <c r="B28">
        <v>352023</v>
      </c>
      <c r="C28">
        <v>35</v>
      </c>
      <c r="D28">
        <v>2023</v>
      </c>
      <c r="E28" t="s">
        <v>121</v>
      </c>
      <c r="F28">
        <v>674.57919621749409</v>
      </c>
      <c r="G28">
        <v>304.02127659574472</v>
      </c>
      <c r="H28">
        <v>0</v>
      </c>
      <c r="I28">
        <v>44.537234219453133</v>
      </c>
      <c r="J28">
        <v>0</v>
      </c>
      <c r="K28">
        <v>0</v>
      </c>
      <c r="L28">
        <v>0</v>
      </c>
      <c r="M28">
        <v>0</v>
      </c>
      <c r="N28">
        <v>1023.137707032692</v>
      </c>
      <c r="O28">
        <v>0</v>
      </c>
      <c r="P28">
        <v>0</v>
      </c>
      <c r="Q28">
        <v>1533.18</v>
      </c>
      <c r="R28">
        <v>50</v>
      </c>
      <c r="S28">
        <v>0</v>
      </c>
      <c r="T28">
        <v>1190.7326130326919</v>
      </c>
      <c r="U28">
        <v>0</v>
      </c>
      <c r="V28">
        <v>0</v>
      </c>
      <c r="W28">
        <v>1838.41</v>
      </c>
      <c r="X28">
        <v>0</v>
      </c>
      <c r="Y28">
        <v>0</v>
      </c>
    </row>
    <row r="29" spans="1:25">
      <c r="A29">
        <v>924862602</v>
      </c>
      <c r="B29">
        <v>352024</v>
      </c>
      <c r="C29">
        <v>35</v>
      </c>
      <c r="D29">
        <v>2024</v>
      </c>
      <c r="E29" t="s">
        <v>121</v>
      </c>
      <c r="F29">
        <v>805</v>
      </c>
      <c r="G29">
        <v>299</v>
      </c>
      <c r="H29">
        <v>0</v>
      </c>
      <c r="I29">
        <v>44.537234219453133</v>
      </c>
      <c r="J29">
        <v>0</v>
      </c>
      <c r="K29">
        <v>0</v>
      </c>
      <c r="L29">
        <v>0</v>
      </c>
      <c r="M29">
        <v>0</v>
      </c>
      <c r="N29">
        <v>1148.537234219453</v>
      </c>
      <c r="O29">
        <v>0</v>
      </c>
      <c r="P29">
        <v>0</v>
      </c>
      <c r="Q29">
        <v>1506.92</v>
      </c>
      <c r="R29">
        <v>49</v>
      </c>
      <c r="S29">
        <v>0</v>
      </c>
      <c r="T29">
        <v>1313.1179982194531</v>
      </c>
      <c r="U29">
        <v>0</v>
      </c>
      <c r="V29">
        <v>0</v>
      </c>
      <c r="W29">
        <v>1838.41</v>
      </c>
      <c r="X29">
        <v>0</v>
      </c>
      <c r="Y29">
        <v>0</v>
      </c>
    </row>
    <row r="30" spans="1:25">
      <c r="A30">
        <v>924862602</v>
      </c>
      <c r="B30">
        <v>352022</v>
      </c>
      <c r="C30">
        <v>35</v>
      </c>
      <c r="D30">
        <v>2022</v>
      </c>
      <c r="E30" t="s">
        <v>121</v>
      </c>
      <c r="F30">
        <v>637.36474411047936</v>
      </c>
      <c r="G30">
        <v>367.22339561332262</v>
      </c>
      <c r="H30">
        <v>0</v>
      </c>
      <c r="I30">
        <v>44.537234219453133</v>
      </c>
      <c r="J30">
        <v>0</v>
      </c>
      <c r="K30">
        <v>0</v>
      </c>
      <c r="L30">
        <v>0</v>
      </c>
      <c r="M30">
        <v>0</v>
      </c>
      <c r="N30">
        <v>1049.125373943255</v>
      </c>
      <c r="O30">
        <v>0</v>
      </c>
      <c r="P30">
        <v>0</v>
      </c>
      <c r="Q30">
        <v>1583.68</v>
      </c>
      <c r="R30">
        <v>50</v>
      </c>
      <c r="S30">
        <v>0</v>
      </c>
      <c r="T30">
        <v>1220.5936299432551</v>
      </c>
      <c r="U30">
        <v>0</v>
      </c>
      <c r="V30">
        <v>0</v>
      </c>
      <c r="W30">
        <v>1838.41</v>
      </c>
      <c r="X30">
        <v>0</v>
      </c>
      <c r="Y30">
        <v>0</v>
      </c>
    </row>
    <row r="31" spans="1:25">
      <c r="A31">
        <v>924862602</v>
      </c>
      <c r="B31">
        <v>352021</v>
      </c>
      <c r="C31">
        <v>35</v>
      </c>
      <c r="D31">
        <v>2021</v>
      </c>
      <c r="E31" t="s">
        <v>121</v>
      </c>
      <c r="F31">
        <v>271.35151006711408</v>
      </c>
      <c r="G31">
        <v>338.91694630872479</v>
      </c>
      <c r="H31">
        <v>0</v>
      </c>
      <c r="I31">
        <v>44.537234219453133</v>
      </c>
      <c r="J31">
        <v>0</v>
      </c>
      <c r="K31">
        <v>0</v>
      </c>
      <c r="L31">
        <v>0</v>
      </c>
      <c r="M31">
        <v>0</v>
      </c>
      <c r="N31">
        <v>654.80569059529205</v>
      </c>
      <c r="O31">
        <v>0</v>
      </c>
      <c r="P31">
        <v>0</v>
      </c>
      <c r="Q31">
        <v>1634.18</v>
      </c>
      <c r="R31">
        <v>55</v>
      </c>
      <c r="S31">
        <v>0</v>
      </c>
      <c r="T31">
        <v>835.14729659529212</v>
      </c>
      <c r="U31">
        <v>0</v>
      </c>
      <c r="V31">
        <v>0</v>
      </c>
      <c r="W31">
        <v>1838.41</v>
      </c>
      <c r="X31">
        <v>0</v>
      </c>
      <c r="Y31">
        <v>0</v>
      </c>
    </row>
    <row r="32" spans="1:25">
      <c r="A32">
        <v>923354204</v>
      </c>
      <c r="B32">
        <v>372021</v>
      </c>
      <c r="C32">
        <v>37</v>
      </c>
      <c r="D32">
        <v>2021</v>
      </c>
      <c r="E32" t="s">
        <v>67</v>
      </c>
      <c r="F32">
        <v>13313.660234899329</v>
      </c>
      <c r="G32">
        <v>5768.1266778523504</v>
      </c>
      <c r="H32">
        <v>2795.2474832214771</v>
      </c>
      <c r="I32">
        <v>821.75323816277194</v>
      </c>
      <c r="J32">
        <v>0</v>
      </c>
      <c r="K32">
        <v>0</v>
      </c>
      <c r="L32">
        <v>0</v>
      </c>
      <c r="M32">
        <v>0</v>
      </c>
      <c r="N32">
        <v>17108.292667692971</v>
      </c>
      <c r="O32">
        <v>58546.67</v>
      </c>
      <c r="P32">
        <v>1925</v>
      </c>
      <c r="Q32">
        <v>133196.78</v>
      </c>
      <c r="R32">
        <v>4520</v>
      </c>
      <c r="S32">
        <v>146.14298018949179</v>
      </c>
      <c r="T32">
        <v>38406.158262882469</v>
      </c>
      <c r="U32">
        <v>31170.71</v>
      </c>
      <c r="V32">
        <v>0</v>
      </c>
      <c r="W32">
        <v>14376.56</v>
      </c>
      <c r="X32">
        <v>3800.54</v>
      </c>
      <c r="Y32">
        <v>1</v>
      </c>
    </row>
    <row r="33" spans="1:25">
      <c r="A33">
        <v>923354204</v>
      </c>
      <c r="B33">
        <v>372024</v>
      </c>
      <c r="C33">
        <v>37</v>
      </c>
      <c r="D33">
        <v>2024</v>
      </c>
      <c r="E33" t="s">
        <v>67</v>
      </c>
      <c r="F33">
        <v>12104</v>
      </c>
      <c r="G33">
        <v>5827</v>
      </c>
      <c r="H33">
        <v>2762</v>
      </c>
      <c r="I33">
        <v>821.75323816277194</v>
      </c>
      <c r="J33">
        <v>0</v>
      </c>
      <c r="K33">
        <v>0</v>
      </c>
      <c r="L33">
        <v>0</v>
      </c>
      <c r="M33">
        <v>0</v>
      </c>
      <c r="N33">
        <v>15990.75323816277</v>
      </c>
      <c r="O33">
        <v>54795.53</v>
      </c>
      <c r="P33">
        <v>1434</v>
      </c>
      <c r="Q33">
        <v>148608.37</v>
      </c>
      <c r="R33">
        <v>4870</v>
      </c>
      <c r="S33">
        <v>0</v>
      </c>
      <c r="T33">
        <v>37895.832368162773</v>
      </c>
      <c r="U33">
        <v>30965.77</v>
      </c>
      <c r="V33">
        <v>0</v>
      </c>
      <c r="W33">
        <v>14376.56</v>
      </c>
      <c r="X33">
        <v>4102.38</v>
      </c>
      <c r="Y33">
        <v>1</v>
      </c>
    </row>
    <row r="34" spans="1:25">
      <c r="A34">
        <v>923354204</v>
      </c>
      <c r="B34">
        <v>372023</v>
      </c>
      <c r="C34">
        <v>37</v>
      </c>
      <c r="D34">
        <v>2023</v>
      </c>
      <c r="E34" t="s">
        <v>67</v>
      </c>
      <c r="F34">
        <v>10835.23640661938</v>
      </c>
      <c r="G34">
        <v>6123.4184397163117</v>
      </c>
      <c r="H34">
        <v>1128.0520094562651</v>
      </c>
      <c r="I34">
        <v>821.75323816277194</v>
      </c>
      <c r="J34">
        <v>0</v>
      </c>
      <c r="K34">
        <v>0</v>
      </c>
      <c r="L34">
        <v>0</v>
      </c>
      <c r="M34">
        <v>0</v>
      </c>
      <c r="N34">
        <v>16652.3560750422</v>
      </c>
      <c r="O34">
        <v>56243.87</v>
      </c>
      <c r="P34">
        <v>1434</v>
      </c>
      <c r="Q34">
        <v>150083.98000000001</v>
      </c>
      <c r="R34">
        <v>4733</v>
      </c>
      <c r="S34">
        <v>413.37654320987662</v>
      </c>
      <c r="T34">
        <v>39058.078713252078</v>
      </c>
      <c r="U34">
        <v>30965.77</v>
      </c>
      <c r="V34">
        <v>0</v>
      </c>
      <c r="W34">
        <v>14376.56</v>
      </c>
      <c r="X34">
        <v>4102.38</v>
      </c>
      <c r="Y34">
        <v>1</v>
      </c>
    </row>
    <row r="35" spans="1:25">
      <c r="A35">
        <v>923354204</v>
      </c>
      <c r="B35">
        <v>372022</v>
      </c>
      <c r="C35">
        <v>37</v>
      </c>
      <c r="D35">
        <v>2022</v>
      </c>
      <c r="E35" t="s">
        <v>67</v>
      </c>
      <c r="F35">
        <v>8162.2786352558896</v>
      </c>
      <c r="G35">
        <v>7044.779853777417</v>
      </c>
      <c r="H35">
        <v>3780.9236393176279</v>
      </c>
      <c r="I35">
        <v>821.75323816277194</v>
      </c>
      <c r="J35">
        <v>0</v>
      </c>
      <c r="K35">
        <v>0</v>
      </c>
      <c r="L35">
        <v>0</v>
      </c>
      <c r="M35">
        <v>0</v>
      </c>
      <c r="N35">
        <v>12247.888087878449</v>
      </c>
      <c r="O35">
        <v>57692.21</v>
      </c>
      <c r="P35">
        <v>1423</v>
      </c>
      <c r="Q35">
        <v>148444.75</v>
      </c>
      <c r="R35">
        <v>4516</v>
      </c>
      <c r="S35">
        <v>87.035830618892504</v>
      </c>
      <c r="T35">
        <v>34084.628750497337</v>
      </c>
      <c r="U35">
        <v>31159.11</v>
      </c>
      <c r="V35">
        <v>0</v>
      </c>
      <c r="W35">
        <v>14376.56</v>
      </c>
      <c r="X35">
        <v>3724.61</v>
      </c>
      <c r="Y35">
        <v>1</v>
      </c>
    </row>
    <row r="36" spans="1:25">
      <c r="A36">
        <v>923354204</v>
      </c>
      <c r="B36">
        <v>372020</v>
      </c>
      <c r="C36">
        <v>37</v>
      </c>
      <c r="D36">
        <v>2020</v>
      </c>
      <c r="E36" t="s">
        <v>67</v>
      </c>
      <c r="F36">
        <v>9515.0903562119911</v>
      </c>
      <c r="G36">
        <v>5601.161598609905</v>
      </c>
      <c r="H36">
        <v>1254.9852302345789</v>
      </c>
      <c r="I36">
        <v>821.75323816277194</v>
      </c>
      <c r="J36">
        <v>0</v>
      </c>
      <c r="K36">
        <v>0</v>
      </c>
      <c r="L36">
        <v>0</v>
      </c>
      <c r="M36">
        <v>0</v>
      </c>
      <c r="N36">
        <v>14683.01996275009</v>
      </c>
      <c r="O36">
        <v>60490.92</v>
      </c>
      <c r="P36">
        <v>1926</v>
      </c>
      <c r="Q36">
        <v>132812.98000000001</v>
      </c>
      <c r="R36">
        <v>4409</v>
      </c>
      <c r="S36">
        <v>320.3065953654189</v>
      </c>
      <c r="T36">
        <v>36164.735688115506</v>
      </c>
      <c r="U36">
        <v>31170.71</v>
      </c>
      <c r="V36">
        <v>0</v>
      </c>
      <c r="W36">
        <v>14046.36</v>
      </c>
      <c r="X36">
        <v>3791.82</v>
      </c>
      <c r="Y36">
        <v>1</v>
      </c>
    </row>
    <row r="37" spans="1:25">
      <c r="A37">
        <v>914385261</v>
      </c>
      <c r="B37">
        <v>422021</v>
      </c>
      <c r="C37">
        <v>42</v>
      </c>
      <c r="D37">
        <v>2021</v>
      </c>
      <c r="E37" t="s">
        <v>249</v>
      </c>
      <c r="F37">
        <v>0</v>
      </c>
      <c r="G37">
        <v>0</v>
      </c>
      <c r="H37">
        <v>0</v>
      </c>
      <c r="I37">
        <v>0</v>
      </c>
      <c r="J37">
        <v>0</v>
      </c>
      <c r="K37">
        <v>0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</row>
    <row r="38" spans="1:25">
      <c r="A38">
        <v>914385261</v>
      </c>
      <c r="B38">
        <v>422020</v>
      </c>
      <c r="C38">
        <v>42</v>
      </c>
      <c r="D38">
        <v>2020</v>
      </c>
      <c r="E38" t="s">
        <v>249</v>
      </c>
      <c r="F38">
        <v>0</v>
      </c>
      <c r="G38">
        <v>0</v>
      </c>
      <c r="H38">
        <v>0</v>
      </c>
      <c r="I38">
        <v>0</v>
      </c>
      <c r="J38">
        <v>0</v>
      </c>
      <c r="K38">
        <v>0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</row>
    <row r="39" spans="1:25">
      <c r="A39">
        <v>914385261</v>
      </c>
      <c r="B39">
        <v>422024</v>
      </c>
      <c r="C39">
        <v>42</v>
      </c>
      <c r="D39">
        <v>2024</v>
      </c>
      <c r="E39" t="s">
        <v>249</v>
      </c>
      <c r="F39">
        <v>0</v>
      </c>
      <c r="G39">
        <v>0</v>
      </c>
      <c r="H39">
        <v>0</v>
      </c>
      <c r="I39">
        <v>0</v>
      </c>
      <c r="J39">
        <v>0</v>
      </c>
      <c r="K39">
        <v>0</v>
      </c>
      <c r="L39">
        <v>0</v>
      </c>
      <c r="M39">
        <v>0</v>
      </c>
      <c r="N39">
        <v>0</v>
      </c>
      <c r="O39">
        <v>13948.1</v>
      </c>
      <c r="P39">
        <v>333</v>
      </c>
      <c r="Q39">
        <v>0</v>
      </c>
      <c r="R39">
        <v>0</v>
      </c>
      <c r="S39">
        <v>0</v>
      </c>
      <c r="T39">
        <v>1402.81927</v>
      </c>
      <c r="U39">
        <v>0</v>
      </c>
      <c r="V39">
        <v>0</v>
      </c>
      <c r="W39">
        <v>0</v>
      </c>
      <c r="X39">
        <v>0</v>
      </c>
      <c r="Y39">
        <v>0</v>
      </c>
    </row>
    <row r="40" spans="1:25">
      <c r="A40">
        <v>914385261</v>
      </c>
      <c r="B40">
        <v>422022</v>
      </c>
      <c r="C40">
        <v>42</v>
      </c>
      <c r="D40">
        <v>2022</v>
      </c>
      <c r="E40" t="s">
        <v>249</v>
      </c>
      <c r="F40">
        <v>0</v>
      </c>
      <c r="G40">
        <v>0</v>
      </c>
      <c r="H40">
        <v>0</v>
      </c>
      <c r="I40">
        <v>0</v>
      </c>
      <c r="J40">
        <v>0</v>
      </c>
      <c r="K40">
        <v>0</v>
      </c>
      <c r="L40">
        <v>0</v>
      </c>
      <c r="M40">
        <v>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</row>
    <row r="41" spans="1:25">
      <c r="A41">
        <v>914385261</v>
      </c>
      <c r="B41">
        <v>422023</v>
      </c>
      <c r="C41">
        <v>42</v>
      </c>
      <c r="D41">
        <v>2023</v>
      </c>
      <c r="E41" t="s">
        <v>249</v>
      </c>
      <c r="F41">
        <v>0</v>
      </c>
      <c r="G41">
        <v>0</v>
      </c>
      <c r="H41">
        <v>0</v>
      </c>
      <c r="I41">
        <v>0</v>
      </c>
      <c r="J41">
        <v>0</v>
      </c>
      <c r="K41">
        <v>0</v>
      </c>
      <c r="L41">
        <v>0</v>
      </c>
      <c r="M41">
        <v>0</v>
      </c>
      <c r="N41">
        <v>0</v>
      </c>
      <c r="O41">
        <v>718.11</v>
      </c>
      <c r="P41">
        <v>36068</v>
      </c>
      <c r="Q41">
        <v>0</v>
      </c>
      <c r="R41">
        <v>0</v>
      </c>
      <c r="S41">
        <v>0</v>
      </c>
      <c r="T41">
        <v>36123.079037000003</v>
      </c>
      <c r="U41">
        <v>0</v>
      </c>
      <c r="V41">
        <v>0</v>
      </c>
      <c r="W41">
        <v>0</v>
      </c>
      <c r="X41">
        <v>0</v>
      </c>
      <c r="Y41">
        <v>0</v>
      </c>
    </row>
    <row r="42" spans="1:25">
      <c r="A42">
        <v>923934138</v>
      </c>
      <c r="B42">
        <v>432023</v>
      </c>
      <c r="C42">
        <v>43</v>
      </c>
      <c r="D42">
        <v>2023</v>
      </c>
      <c r="E42" t="s">
        <v>122</v>
      </c>
      <c r="F42">
        <v>270.24113475177302</v>
      </c>
      <c r="G42">
        <v>12.283687943262411</v>
      </c>
      <c r="H42">
        <v>0</v>
      </c>
      <c r="I42">
        <v>0.63372908103533876</v>
      </c>
      <c r="J42">
        <v>0</v>
      </c>
      <c r="K42">
        <v>0</v>
      </c>
      <c r="L42">
        <v>0</v>
      </c>
      <c r="M42">
        <v>0</v>
      </c>
      <c r="N42">
        <v>283.15855177607068</v>
      </c>
      <c r="O42">
        <v>0</v>
      </c>
      <c r="P42">
        <v>0</v>
      </c>
      <c r="Q42">
        <v>1384.71</v>
      </c>
      <c r="R42">
        <v>49</v>
      </c>
      <c r="S42">
        <v>0</v>
      </c>
      <c r="T42">
        <v>438.36580877607082</v>
      </c>
      <c r="U42">
        <v>0</v>
      </c>
      <c r="V42">
        <v>0</v>
      </c>
      <c r="W42">
        <v>263.23</v>
      </c>
      <c r="X42">
        <v>0</v>
      </c>
      <c r="Y42">
        <v>0</v>
      </c>
    </row>
    <row r="43" spans="1:25">
      <c r="A43">
        <v>923934138</v>
      </c>
      <c r="B43">
        <v>432020</v>
      </c>
      <c r="C43">
        <v>43</v>
      </c>
      <c r="D43">
        <v>2020</v>
      </c>
      <c r="E43" t="s">
        <v>122</v>
      </c>
      <c r="F43">
        <v>364.53258036490013</v>
      </c>
      <c r="G43">
        <v>0</v>
      </c>
      <c r="H43">
        <v>0</v>
      </c>
      <c r="I43">
        <v>0.63372908103533876</v>
      </c>
      <c r="J43">
        <v>0</v>
      </c>
      <c r="K43">
        <v>0</v>
      </c>
      <c r="L43">
        <v>0</v>
      </c>
      <c r="M43">
        <v>0</v>
      </c>
      <c r="N43">
        <v>365.16630944593538</v>
      </c>
      <c r="O43">
        <v>0</v>
      </c>
      <c r="P43">
        <v>0</v>
      </c>
      <c r="Q43">
        <v>1529.14</v>
      </c>
      <c r="R43">
        <v>50</v>
      </c>
      <c r="S43">
        <v>0</v>
      </c>
      <c r="T43">
        <v>532.45134744593543</v>
      </c>
      <c r="U43">
        <v>0</v>
      </c>
      <c r="V43">
        <v>0</v>
      </c>
      <c r="W43">
        <v>1068.95</v>
      </c>
      <c r="X43">
        <v>0</v>
      </c>
      <c r="Y43">
        <v>0</v>
      </c>
    </row>
    <row r="44" spans="1:25">
      <c r="A44">
        <v>923934138</v>
      </c>
      <c r="B44">
        <v>432024</v>
      </c>
      <c r="C44">
        <v>43</v>
      </c>
      <c r="D44">
        <v>2024</v>
      </c>
      <c r="E44" t="s">
        <v>122</v>
      </c>
      <c r="F44">
        <v>249</v>
      </c>
      <c r="G44">
        <v>0</v>
      </c>
      <c r="H44">
        <v>0</v>
      </c>
      <c r="I44">
        <v>0.63372908103533876</v>
      </c>
      <c r="J44">
        <v>0</v>
      </c>
      <c r="K44">
        <v>0</v>
      </c>
      <c r="L44">
        <v>0</v>
      </c>
      <c r="M44">
        <v>0</v>
      </c>
      <c r="N44">
        <v>249.63372908103531</v>
      </c>
      <c r="O44">
        <v>0</v>
      </c>
      <c r="P44">
        <v>0</v>
      </c>
      <c r="Q44">
        <v>1334.21</v>
      </c>
      <c r="R44">
        <v>50</v>
      </c>
      <c r="S44">
        <v>0</v>
      </c>
      <c r="T44">
        <v>401.96763608103538</v>
      </c>
      <c r="U44">
        <v>0</v>
      </c>
      <c r="V44">
        <v>0</v>
      </c>
      <c r="W44">
        <v>263.23</v>
      </c>
      <c r="X44">
        <v>0</v>
      </c>
      <c r="Y44">
        <v>0</v>
      </c>
    </row>
    <row r="45" spans="1:25">
      <c r="A45">
        <v>923934138</v>
      </c>
      <c r="B45">
        <v>432022</v>
      </c>
      <c r="C45">
        <v>43</v>
      </c>
      <c r="D45">
        <v>2022</v>
      </c>
      <c r="E45" t="s">
        <v>122</v>
      </c>
      <c r="F45">
        <v>390.43866774979688</v>
      </c>
      <c r="G45">
        <v>9.4971567831031702</v>
      </c>
      <c r="H45">
        <v>0</v>
      </c>
      <c r="I45">
        <v>0.63372908103533876</v>
      </c>
      <c r="J45">
        <v>0</v>
      </c>
      <c r="K45">
        <v>0</v>
      </c>
      <c r="L45">
        <v>0</v>
      </c>
      <c r="M45">
        <v>0</v>
      </c>
      <c r="N45">
        <v>400.5695536139354</v>
      </c>
      <c r="O45">
        <v>0</v>
      </c>
      <c r="P45">
        <v>0</v>
      </c>
      <c r="Q45">
        <v>1429.15</v>
      </c>
      <c r="R45">
        <v>50</v>
      </c>
      <c r="S45">
        <v>0</v>
      </c>
      <c r="T45">
        <v>560.18535861393548</v>
      </c>
      <c r="U45">
        <v>0</v>
      </c>
      <c r="V45">
        <v>0</v>
      </c>
      <c r="W45">
        <v>263.23</v>
      </c>
      <c r="X45">
        <v>0</v>
      </c>
      <c r="Y45">
        <v>0</v>
      </c>
    </row>
    <row r="46" spans="1:25">
      <c r="A46">
        <v>923934138</v>
      </c>
      <c r="B46">
        <v>432021</v>
      </c>
      <c r="C46">
        <v>43</v>
      </c>
      <c r="D46">
        <v>2021</v>
      </c>
      <c r="E46" t="s">
        <v>122</v>
      </c>
      <c r="F46">
        <v>306.22399328859058</v>
      </c>
      <c r="G46">
        <v>8.7181208053691268</v>
      </c>
      <c r="H46">
        <v>0</v>
      </c>
      <c r="I46">
        <v>0.63372908103533876</v>
      </c>
      <c r="J46">
        <v>0</v>
      </c>
      <c r="K46">
        <v>0</v>
      </c>
      <c r="L46">
        <v>0</v>
      </c>
      <c r="M46">
        <v>0</v>
      </c>
      <c r="N46">
        <v>315.5758431749951</v>
      </c>
      <c r="O46">
        <v>0</v>
      </c>
      <c r="P46">
        <v>0</v>
      </c>
      <c r="Q46">
        <v>1478.64</v>
      </c>
      <c r="R46">
        <v>50</v>
      </c>
      <c r="S46">
        <v>0</v>
      </c>
      <c r="T46">
        <v>478.98753117499513</v>
      </c>
      <c r="U46">
        <v>0</v>
      </c>
      <c r="V46">
        <v>0</v>
      </c>
      <c r="W46">
        <v>263.23</v>
      </c>
      <c r="X46">
        <v>0</v>
      </c>
      <c r="Y46">
        <v>0</v>
      </c>
    </row>
    <row r="47" spans="1:25">
      <c r="A47">
        <v>923833706</v>
      </c>
      <c r="B47">
        <v>552023</v>
      </c>
      <c r="C47">
        <v>55</v>
      </c>
      <c r="D47">
        <v>2023</v>
      </c>
      <c r="E47" t="s">
        <v>123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329.04</v>
      </c>
      <c r="X47">
        <v>0</v>
      </c>
      <c r="Y47">
        <v>0</v>
      </c>
    </row>
    <row r="48" spans="1:25">
      <c r="A48">
        <v>923833706</v>
      </c>
      <c r="B48">
        <v>552020</v>
      </c>
      <c r="C48">
        <v>55</v>
      </c>
      <c r="D48">
        <v>2020</v>
      </c>
      <c r="E48" t="s">
        <v>123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0</v>
      </c>
      <c r="V48">
        <v>0</v>
      </c>
      <c r="W48">
        <v>361.94</v>
      </c>
      <c r="X48">
        <v>0</v>
      </c>
      <c r="Y48">
        <v>0</v>
      </c>
    </row>
    <row r="49" spans="1:25">
      <c r="A49">
        <v>923833706</v>
      </c>
      <c r="B49">
        <v>552021</v>
      </c>
      <c r="C49">
        <v>55</v>
      </c>
      <c r="D49">
        <v>2021</v>
      </c>
      <c r="E49" t="s">
        <v>123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361.94</v>
      </c>
      <c r="X49">
        <v>0</v>
      </c>
      <c r="Y49">
        <v>0</v>
      </c>
    </row>
    <row r="50" spans="1:25">
      <c r="A50">
        <v>923833706</v>
      </c>
      <c r="B50">
        <v>552022</v>
      </c>
      <c r="C50">
        <v>55</v>
      </c>
      <c r="D50">
        <v>2022</v>
      </c>
      <c r="E50" t="s">
        <v>123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  <c r="V50">
        <v>0</v>
      </c>
      <c r="W50">
        <v>329.04</v>
      </c>
      <c r="X50">
        <v>0</v>
      </c>
      <c r="Y50">
        <v>0</v>
      </c>
    </row>
    <row r="51" spans="1:25">
      <c r="A51">
        <v>923833706</v>
      </c>
      <c r="B51">
        <v>552024</v>
      </c>
      <c r="C51">
        <v>55</v>
      </c>
      <c r="D51">
        <v>2024</v>
      </c>
      <c r="E51" t="s">
        <v>123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>
        <v>329.04</v>
      </c>
      <c r="X51">
        <v>0</v>
      </c>
      <c r="Y51">
        <v>0</v>
      </c>
    </row>
    <row r="52" spans="1:25">
      <c r="A52">
        <v>917983550</v>
      </c>
      <c r="B52">
        <v>632020</v>
      </c>
      <c r="C52">
        <v>63</v>
      </c>
      <c r="D52">
        <v>2020</v>
      </c>
      <c r="E52" t="s">
        <v>223</v>
      </c>
      <c r="F52">
        <v>2285.3822762814939</v>
      </c>
      <c r="G52">
        <v>917.53866203301493</v>
      </c>
      <c r="H52">
        <v>372.43266724587318</v>
      </c>
      <c r="I52">
        <v>100.37748073821091</v>
      </c>
      <c r="J52">
        <v>-266.28747044917259</v>
      </c>
      <c r="K52">
        <v>114.0335697399527</v>
      </c>
      <c r="L52">
        <v>0</v>
      </c>
      <c r="M52">
        <v>0</v>
      </c>
      <c r="N52">
        <v>2778.6118510976271</v>
      </c>
      <c r="O52">
        <v>0</v>
      </c>
      <c r="P52">
        <v>0</v>
      </c>
      <c r="Q52">
        <v>18796.099999999999</v>
      </c>
      <c r="R52">
        <v>1764</v>
      </c>
      <c r="S52">
        <v>0</v>
      </c>
      <c r="T52">
        <v>5984.2727210976273</v>
      </c>
      <c r="U52">
        <v>398.77</v>
      </c>
      <c r="V52">
        <v>0</v>
      </c>
      <c r="W52">
        <v>2930.33</v>
      </c>
      <c r="X52">
        <v>0</v>
      </c>
      <c r="Y52">
        <v>0</v>
      </c>
    </row>
    <row r="53" spans="1:25">
      <c r="A53">
        <v>917983550</v>
      </c>
      <c r="B53">
        <v>632022</v>
      </c>
      <c r="C53">
        <v>63</v>
      </c>
      <c r="D53">
        <v>2022</v>
      </c>
      <c r="E53" t="s">
        <v>223</v>
      </c>
      <c r="F53">
        <v>2227.610885458977</v>
      </c>
      <c r="G53">
        <v>1602.909017059302</v>
      </c>
      <c r="H53">
        <v>141.4021121039805</v>
      </c>
      <c r="I53">
        <v>100.37748073821091</v>
      </c>
      <c r="J53">
        <v>-266.28747044917259</v>
      </c>
      <c r="K53">
        <v>114.0335697399527</v>
      </c>
      <c r="L53">
        <v>0</v>
      </c>
      <c r="M53">
        <v>0</v>
      </c>
      <c r="N53">
        <v>3637.2413704432888</v>
      </c>
      <c r="O53">
        <v>0</v>
      </c>
      <c r="P53">
        <v>0</v>
      </c>
      <c r="Q53">
        <v>78846.66</v>
      </c>
      <c r="R53">
        <v>3531</v>
      </c>
      <c r="S53">
        <v>0</v>
      </c>
      <c r="T53">
        <v>13215.78019244329</v>
      </c>
      <c r="U53">
        <v>0</v>
      </c>
      <c r="V53">
        <v>0</v>
      </c>
      <c r="W53">
        <v>3818.96</v>
      </c>
      <c r="X53">
        <v>0</v>
      </c>
      <c r="Y53">
        <v>0</v>
      </c>
    </row>
    <row r="54" spans="1:25">
      <c r="A54">
        <v>917983550</v>
      </c>
      <c r="B54">
        <v>632023</v>
      </c>
      <c r="C54">
        <v>63</v>
      </c>
      <c r="D54">
        <v>2023</v>
      </c>
      <c r="E54" t="s">
        <v>223</v>
      </c>
      <c r="F54">
        <v>1650.108747044917</v>
      </c>
      <c r="G54">
        <v>1837.4349881796691</v>
      </c>
      <c r="H54">
        <v>236.4609929078014</v>
      </c>
      <c r="I54">
        <v>100.37748073821091</v>
      </c>
      <c r="J54">
        <v>-266.28747044917259</v>
      </c>
      <c r="K54">
        <v>114.0335697399527</v>
      </c>
      <c r="L54">
        <v>0</v>
      </c>
      <c r="M54">
        <v>0</v>
      </c>
      <c r="N54">
        <v>3199.2063223457758</v>
      </c>
      <c r="O54">
        <v>0</v>
      </c>
      <c r="P54">
        <v>0</v>
      </c>
      <c r="Q54">
        <v>78429.53</v>
      </c>
      <c r="R54">
        <v>2125</v>
      </c>
      <c r="S54">
        <v>0</v>
      </c>
      <c r="T54">
        <v>11339.751273345781</v>
      </c>
      <c r="U54">
        <v>0</v>
      </c>
      <c r="V54">
        <v>0</v>
      </c>
      <c r="W54">
        <v>3818.96</v>
      </c>
      <c r="X54">
        <v>0</v>
      </c>
      <c r="Y54">
        <v>0</v>
      </c>
    </row>
    <row r="55" spans="1:25">
      <c r="A55">
        <v>917983550</v>
      </c>
      <c r="B55">
        <v>632024</v>
      </c>
      <c r="C55">
        <v>63</v>
      </c>
      <c r="D55">
        <v>2024</v>
      </c>
      <c r="E55" t="s">
        <v>223</v>
      </c>
      <c r="F55">
        <v>1474</v>
      </c>
      <c r="G55">
        <v>1842</v>
      </c>
      <c r="H55">
        <v>5</v>
      </c>
      <c r="I55">
        <v>100.37748073821091</v>
      </c>
      <c r="J55">
        <v>-266.28747044917259</v>
      </c>
      <c r="K55">
        <v>114.0335697399527</v>
      </c>
      <c r="L55">
        <v>0</v>
      </c>
      <c r="M55">
        <v>0</v>
      </c>
      <c r="N55">
        <v>3259.123580028991</v>
      </c>
      <c r="O55">
        <v>0</v>
      </c>
      <c r="P55">
        <v>0</v>
      </c>
      <c r="Q55">
        <v>70121.27</v>
      </c>
      <c r="R55">
        <v>1896</v>
      </c>
      <c r="S55">
        <v>0</v>
      </c>
      <c r="T55">
        <v>10533.42498902899</v>
      </c>
      <c r="U55">
        <v>0</v>
      </c>
      <c r="V55">
        <v>0</v>
      </c>
      <c r="W55">
        <v>3818.96</v>
      </c>
      <c r="X55">
        <v>0</v>
      </c>
      <c r="Y55">
        <v>0</v>
      </c>
    </row>
    <row r="56" spans="1:25">
      <c r="A56">
        <v>917983550</v>
      </c>
      <c r="B56">
        <v>632021</v>
      </c>
      <c r="C56">
        <v>63</v>
      </c>
      <c r="D56">
        <v>2021</v>
      </c>
      <c r="E56" t="s">
        <v>223</v>
      </c>
      <c r="F56">
        <v>1527.85067114094</v>
      </c>
      <c r="G56">
        <v>2502.10067114094</v>
      </c>
      <c r="H56">
        <v>1556.184563758389</v>
      </c>
      <c r="I56">
        <v>100.37748073821091</v>
      </c>
      <c r="J56">
        <v>-266.28747044917259</v>
      </c>
      <c r="K56">
        <v>114.0335697399527</v>
      </c>
      <c r="L56">
        <v>0</v>
      </c>
      <c r="M56">
        <v>0</v>
      </c>
      <c r="N56">
        <v>2421.8903585524808</v>
      </c>
      <c r="O56">
        <v>0</v>
      </c>
      <c r="P56">
        <v>0</v>
      </c>
      <c r="Q56">
        <v>79668.800000000003</v>
      </c>
      <c r="R56">
        <v>1582</v>
      </c>
      <c r="S56">
        <v>0</v>
      </c>
      <c r="T56">
        <v>10114.487318552479</v>
      </c>
      <c r="U56">
        <v>398.77</v>
      </c>
      <c r="V56">
        <v>0</v>
      </c>
      <c r="W56">
        <v>3818.96</v>
      </c>
      <c r="X56">
        <v>0</v>
      </c>
      <c r="Y56">
        <v>0</v>
      </c>
    </row>
    <row r="57" spans="1:25">
      <c r="A57">
        <v>982897327</v>
      </c>
      <c r="B57">
        <v>652022</v>
      </c>
      <c r="C57">
        <v>65</v>
      </c>
      <c r="D57">
        <v>2022</v>
      </c>
      <c r="E57" t="s">
        <v>68</v>
      </c>
      <c r="F57">
        <v>4318.0406173842412</v>
      </c>
      <c r="G57">
        <v>2017.6181965881401</v>
      </c>
      <c r="H57">
        <v>426.31681559707562</v>
      </c>
      <c r="I57">
        <v>793.93876696712607</v>
      </c>
      <c r="J57">
        <v>0</v>
      </c>
      <c r="K57">
        <v>0</v>
      </c>
      <c r="L57">
        <v>0</v>
      </c>
      <c r="M57">
        <v>0</v>
      </c>
      <c r="N57">
        <v>6703.2807653424316</v>
      </c>
      <c r="O57">
        <v>144384.54999999999</v>
      </c>
      <c r="P57">
        <v>3996</v>
      </c>
      <c r="Q57">
        <v>117255.95</v>
      </c>
      <c r="R57">
        <v>3884</v>
      </c>
      <c r="S57">
        <v>200.18241042345281</v>
      </c>
      <c r="T57">
        <v>34851.289525765882</v>
      </c>
      <c r="U57">
        <v>22436.560000000001</v>
      </c>
      <c r="V57">
        <v>2380.7600000000002</v>
      </c>
      <c r="W57">
        <v>10277.84</v>
      </c>
      <c r="X57">
        <v>2574.17</v>
      </c>
      <c r="Y57">
        <v>1</v>
      </c>
    </row>
    <row r="58" spans="1:25">
      <c r="A58">
        <v>982897327</v>
      </c>
      <c r="B58">
        <v>652023</v>
      </c>
      <c r="C58">
        <v>65</v>
      </c>
      <c r="D58">
        <v>2023</v>
      </c>
      <c r="E58" t="s">
        <v>68</v>
      </c>
      <c r="F58">
        <v>17771.425531914891</v>
      </c>
      <c r="G58">
        <v>15552.17257683215</v>
      </c>
      <c r="H58">
        <v>3034.0709219858159</v>
      </c>
      <c r="I58">
        <v>793.93876696712607</v>
      </c>
      <c r="J58">
        <v>0</v>
      </c>
      <c r="K58">
        <v>0</v>
      </c>
      <c r="L58">
        <v>0</v>
      </c>
      <c r="M58">
        <v>0</v>
      </c>
      <c r="N58">
        <v>31083.465953728359</v>
      </c>
      <c r="O58">
        <v>140404.14000000001</v>
      </c>
      <c r="P58">
        <v>3996</v>
      </c>
      <c r="Q58">
        <v>118117.48</v>
      </c>
      <c r="R58">
        <v>4211</v>
      </c>
      <c r="S58">
        <v>193.80246913580251</v>
      </c>
      <c r="T58">
        <v>59312.876676864158</v>
      </c>
      <c r="U58">
        <v>22436.560000000001</v>
      </c>
      <c r="V58">
        <v>1358.13</v>
      </c>
      <c r="W58">
        <v>10277.84</v>
      </c>
      <c r="X58">
        <v>2574.17</v>
      </c>
      <c r="Y58">
        <v>1</v>
      </c>
    </row>
    <row r="59" spans="1:25">
      <c r="A59">
        <v>982897327</v>
      </c>
      <c r="B59">
        <v>652024</v>
      </c>
      <c r="C59">
        <v>65</v>
      </c>
      <c r="D59">
        <v>2024</v>
      </c>
      <c r="E59" t="s">
        <v>68</v>
      </c>
      <c r="F59">
        <v>11954</v>
      </c>
      <c r="G59">
        <v>16523</v>
      </c>
      <c r="H59">
        <v>4168</v>
      </c>
      <c r="I59">
        <v>793.93876696712607</v>
      </c>
      <c r="J59">
        <v>0</v>
      </c>
      <c r="K59">
        <v>0</v>
      </c>
      <c r="L59">
        <v>0</v>
      </c>
      <c r="M59">
        <v>0</v>
      </c>
      <c r="N59">
        <v>25102.938766967131</v>
      </c>
      <c r="O59">
        <v>136368.18</v>
      </c>
      <c r="P59">
        <v>3996</v>
      </c>
      <c r="Q59">
        <v>115110.71</v>
      </c>
      <c r="R59">
        <v>3958</v>
      </c>
      <c r="S59">
        <v>4251</v>
      </c>
      <c r="T59">
        <v>56596.369629967128</v>
      </c>
      <c r="U59">
        <v>22436.560000000001</v>
      </c>
      <c r="V59">
        <v>1358.13</v>
      </c>
      <c r="W59">
        <v>10277.84</v>
      </c>
      <c r="X59">
        <v>2574.17</v>
      </c>
      <c r="Y59">
        <v>1</v>
      </c>
    </row>
    <row r="60" spans="1:25">
      <c r="A60">
        <v>982897327</v>
      </c>
      <c r="B60">
        <v>652021</v>
      </c>
      <c r="C60">
        <v>65</v>
      </c>
      <c r="D60">
        <v>2021</v>
      </c>
      <c r="E60" t="s">
        <v>68</v>
      </c>
      <c r="F60">
        <v>8288.7533557046972</v>
      </c>
      <c r="G60">
        <v>3898.0897651006708</v>
      </c>
      <c r="H60">
        <v>771.55369127516769</v>
      </c>
      <c r="I60">
        <v>793.93876696712607</v>
      </c>
      <c r="J60">
        <v>0</v>
      </c>
      <c r="K60">
        <v>0</v>
      </c>
      <c r="L60">
        <v>0</v>
      </c>
      <c r="M60">
        <v>0</v>
      </c>
      <c r="N60">
        <v>12209.22819649733</v>
      </c>
      <c r="O60">
        <v>148420.51</v>
      </c>
      <c r="P60">
        <v>3994</v>
      </c>
      <c r="Q60">
        <v>120996.99</v>
      </c>
      <c r="R60">
        <v>3781</v>
      </c>
      <c r="S60">
        <v>88.606373815676136</v>
      </c>
      <c r="T60">
        <v>40737.156820313001</v>
      </c>
      <c r="U60">
        <v>22436.560000000001</v>
      </c>
      <c r="V60">
        <v>2380.7600000000002</v>
      </c>
      <c r="W60">
        <v>10277.84</v>
      </c>
      <c r="X60">
        <v>2574.17</v>
      </c>
      <c r="Y60">
        <v>1</v>
      </c>
    </row>
    <row r="61" spans="1:25">
      <c r="A61">
        <v>982897327</v>
      </c>
      <c r="B61">
        <v>652020</v>
      </c>
      <c r="C61">
        <v>65</v>
      </c>
      <c r="D61">
        <v>2020</v>
      </c>
      <c r="E61" t="s">
        <v>68</v>
      </c>
      <c r="F61">
        <v>5386.7306689834932</v>
      </c>
      <c r="G61">
        <v>1371.229365768897</v>
      </c>
      <c r="H61">
        <v>294.56038227628147</v>
      </c>
      <c r="I61">
        <v>793.93876696712607</v>
      </c>
      <c r="J61">
        <v>0</v>
      </c>
      <c r="K61">
        <v>0</v>
      </c>
      <c r="L61">
        <v>0</v>
      </c>
      <c r="M61">
        <v>0</v>
      </c>
      <c r="N61">
        <v>7257.3384194432347</v>
      </c>
      <c r="O61">
        <v>152454.45000000001</v>
      </c>
      <c r="P61">
        <v>3996</v>
      </c>
      <c r="Q61">
        <v>124363.32</v>
      </c>
      <c r="R61">
        <v>2344</v>
      </c>
      <c r="S61">
        <v>591.79322638146164</v>
      </c>
      <c r="T61">
        <v>35421.054604824698</v>
      </c>
      <c r="U61">
        <v>22880.26</v>
      </c>
      <c r="V61">
        <v>2380.7600000000002</v>
      </c>
      <c r="W61">
        <v>10183.82</v>
      </c>
      <c r="X61">
        <v>2574.17</v>
      </c>
      <c r="Y61">
        <v>1</v>
      </c>
    </row>
    <row r="62" spans="1:25">
      <c r="A62">
        <v>917424799</v>
      </c>
      <c r="B62">
        <v>712020</v>
      </c>
      <c r="C62">
        <v>71</v>
      </c>
      <c r="D62">
        <v>2020</v>
      </c>
      <c r="E62" t="s">
        <v>69</v>
      </c>
      <c r="F62">
        <v>24335.653344917471</v>
      </c>
      <c r="G62">
        <v>13567.83492615117</v>
      </c>
      <c r="H62">
        <v>3456.852302345786</v>
      </c>
      <c r="I62">
        <v>-3326.7147960415859</v>
      </c>
      <c r="J62">
        <v>0</v>
      </c>
      <c r="K62">
        <v>0</v>
      </c>
      <c r="L62">
        <v>0</v>
      </c>
      <c r="M62">
        <v>671.50738488271077</v>
      </c>
      <c r="N62">
        <v>30448.413787798559</v>
      </c>
      <c r="O62">
        <v>74011.789999999994</v>
      </c>
      <c r="P62">
        <v>1567</v>
      </c>
      <c r="Q62">
        <v>665072.88</v>
      </c>
      <c r="R62">
        <v>20946</v>
      </c>
      <c r="S62">
        <v>1500.320855614973</v>
      </c>
      <c r="T62">
        <v>111149.5288324135</v>
      </c>
      <c r="U62">
        <v>73442.720000000001</v>
      </c>
      <c r="V62">
        <v>14013.24</v>
      </c>
      <c r="W62">
        <v>38340.04</v>
      </c>
      <c r="X62">
        <v>1596.89</v>
      </c>
      <c r="Y62">
        <v>1</v>
      </c>
    </row>
    <row r="63" spans="1:25">
      <c r="A63">
        <v>917424799</v>
      </c>
      <c r="B63">
        <v>712024</v>
      </c>
      <c r="C63">
        <v>71</v>
      </c>
      <c r="D63">
        <v>2024</v>
      </c>
      <c r="E63" t="s">
        <v>69</v>
      </c>
      <c r="F63">
        <v>42893</v>
      </c>
      <c r="G63">
        <v>22382</v>
      </c>
      <c r="H63">
        <v>13648</v>
      </c>
      <c r="I63">
        <v>-3326.7147960415859</v>
      </c>
      <c r="J63">
        <v>0</v>
      </c>
      <c r="K63">
        <v>0</v>
      </c>
      <c r="L63">
        <v>0</v>
      </c>
      <c r="M63">
        <v>289</v>
      </c>
      <c r="N63">
        <v>48011.28520395841</v>
      </c>
      <c r="O63">
        <v>89577.91</v>
      </c>
      <c r="P63">
        <v>2209</v>
      </c>
      <c r="Q63">
        <v>708348.35</v>
      </c>
      <c r="R63">
        <v>27245</v>
      </c>
      <c r="S63">
        <v>4425</v>
      </c>
      <c r="T63">
        <v>143091.22934595839</v>
      </c>
      <c r="U63">
        <v>73442.66</v>
      </c>
      <c r="V63">
        <v>14013.24</v>
      </c>
      <c r="W63">
        <v>40911.75</v>
      </c>
      <c r="X63">
        <v>1633.66</v>
      </c>
      <c r="Y63">
        <v>1</v>
      </c>
    </row>
    <row r="64" spans="1:25">
      <c r="A64">
        <v>917424799</v>
      </c>
      <c r="B64">
        <v>712021</v>
      </c>
      <c r="C64">
        <v>71</v>
      </c>
      <c r="D64">
        <v>2021</v>
      </c>
      <c r="E64" t="s">
        <v>69</v>
      </c>
      <c r="F64">
        <v>26161.990771812081</v>
      </c>
      <c r="G64">
        <v>13374.687080536911</v>
      </c>
      <c r="H64">
        <v>4798.2357382550344</v>
      </c>
      <c r="I64">
        <v>-3326.7147960415859</v>
      </c>
      <c r="J64">
        <v>0</v>
      </c>
      <c r="K64">
        <v>0</v>
      </c>
      <c r="L64">
        <v>0</v>
      </c>
      <c r="M64">
        <v>52.308724832214772</v>
      </c>
      <c r="N64">
        <v>31359.418593220162</v>
      </c>
      <c r="O64">
        <v>79622.34</v>
      </c>
      <c r="P64">
        <v>1713</v>
      </c>
      <c r="Q64">
        <v>660756.14</v>
      </c>
      <c r="R64">
        <v>21133</v>
      </c>
      <c r="S64">
        <v>17484.22394487511</v>
      </c>
      <c r="T64">
        <v>128476.67195409531</v>
      </c>
      <c r="U64">
        <v>73442.720000000001</v>
      </c>
      <c r="V64">
        <v>14013.24</v>
      </c>
      <c r="W64">
        <v>38864.39</v>
      </c>
      <c r="X64">
        <v>1596.89</v>
      </c>
      <c r="Y64">
        <v>1</v>
      </c>
    </row>
    <row r="65" spans="1:25">
      <c r="A65">
        <v>917424799</v>
      </c>
      <c r="B65">
        <v>712022</v>
      </c>
      <c r="C65">
        <v>71</v>
      </c>
      <c r="D65">
        <v>2022</v>
      </c>
      <c r="E65" t="s">
        <v>69</v>
      </c>
      <c r="F65">
        <v>25169.575954508531</v>
      </c>
      <c r="G65">
        <v>14280.55808285947</v>
      </c>
      <c r="H65">
        <v>5066.2055239642568</v>
      </c>
      <c r="I65">
        <v>-3326.7147960415859</v>
      </c>
      <c r="J65">
        <v>0</v>
      </c>
      <c r="K65">
        <v>0</v>
      </c>
      <c r="L65">
        <v>0</v>
      </c>
      <c r="M65">
        <v>547.66937449228271</v>
      </c>
      <c r="N65">
        <v>30509.544342869871</v>
      </c>
      <c r="O65">
        <v>90726.28</v>
      </c>
      <c r="P65">
        <v>1966</v>
      </c>
      <c r="Q65">
        <v>716991.93</v>
      </c>
      <c r="R65">
        <v>21864</v>
      </c>
      <c r="S65">
        <v>149.0488599348534</v>
      </c>
      <c r="T65">
        <v>116440.5799098047</v>
      </c>
      <c r="U65">
        <v>73442.66</v>
      </c>
      <c r="V65">
        <v>14013.24</v>
      </c>
      <c r="W65">
        <v>40477.410000000003</v>
      </c>
      <c r="X65">
        <v>1633.66</v>
      </c>
      <c r="Y65">
        <v>1</v>
      </c>
    </row>
    <row r="66" spans="1:25">
      <c r="A66">
        <v>917424799</v>
      </c>
      <c r="B66">
        <v>712023</v>
      </c>
      <c r="C66">
        <v>71</v>
      </c>
      <c r="D66">
        <v>2023</v>
      </c>
      <c r="E66" t="s">
        <v>69</v>
      </c>
      <c r="F66">
        <v>30131.886524822701</v>
      </c>
      <c r="G66">
        <v>16675.10638297872</v>
      </c>
      <c r="H66">
        <v>9812.6193853427903</v>
      </c>
      <c r="I66">
        <v>-3326.7147960415859</v>
      </c>
      <c r="J66">
        <v>0</v>
      </c>
      <c r="K66">
        <v>0</v>
      </c>
      <c r="L66">
        <v>25.591016548463351</v>
      </c>
      <c r="M66">
        <v>91.104018912529554</v>
      </c>
      <c r="N66">
        <v>33550.963690956058</v>
      </c>
      <c r="O66">
        <v>91809</v>
      </c>
      <c r="P66">
        <v>2168</v>
      </c>
      <c r="Q66">
        <v>712579.24</v>
      </c>
      <c r="R66">
        <v>24453</v>
      </c>
      <c r="S66">
        <v>1815.351851851852</v>
      </c>
      <c r="T66">
        <v>123683.8935508079</v>
      </c>
      <c r="U66">
        <v>73442.66</v>
      </c>
      <c r="V66">
        <v>14013.24</v>
      </c>
      <c r="W66">
        <v>40477.410000000003</v>
      </c>
      <c r="X66">
        <v>1633.66</v>
      </c>
      <c r="Y66">
        <v>1</v>
      </c>
    </row>
    <row r="67" spans="1:25">
      <c r="A67">
        <v>917743193</v>
      </c>
      <c r="B67">
        <v>822020</v>
      </c>
      <c r="C67">
        <v>82</v>
      </c>
      <c r="D67">
        <v>2020</v>
      </c>
      <c r="E67" t="s">
        <v>124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</row>
    <row r="68" spans="1:25">
      <c r="A68">
        <v>917743193</v>
      </c>
      <c r="B68">
        <v>822021</v>
      </c>
      <c r="C68">
        <v>82</v>
      </c>
      <c r="D68">
        <v>2021</v>
      </c>
      <c r="E68" t="s">
        <v>124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>
        <v>0</v>
      </c>
      <c r="X68">
        <v>0</v>
      </c>
      <c r="Y68">
        <v>0</v>
      </c>
    </row>
    <row r="69" spans="1:25">
      <c r="A69">
        <v>917743193</v>
      </c>
      <c r="B69">
        <v>822024</v>
      </c>
      <c r="C69">
        <v>82</v>
      </c>
      <c r="D69">
        <v>2024</v>
      </c>
      <c r="E69" t="s">
        <v>124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</row>
    <row r="70" spans="1:25">
      <c r="A70">
        <v>917743193</v>
      </c>
      <c r="B70">
        <v>822023</v>
      </c>
      <c r="C70">
        <v>82</v>
      </c>
      <c r="D70">
        <v>2023</v>
      </c>
      <c r="E70" t="s">
        <v>124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</row>
    <row r="71" spans="1:25">
      <c r="A71">
        <v>917743193</v>
      </c>
      <c r="B71">
        <v>822022</v>
      </c>
      <c r="C71">
        <v>82</v>
      </c>
      <c r="D71">
        <v>2022</v>
      </c>
      <c r="E71" t="s">
        <v>124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</row>
    <row r="72" spans="1:25">
      <c r="A72">
        <v>923488960</v>
      </c>
      <c r="B72">
        <v>842020</v>
      </c>
      <c r="C72">
        <v>84</v>
      </c>
      <c r="D72">
        <v>2020</v>
      </c>
      <c r="E72" t="s">
        <v>224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</row>
    <row r="73" spans="1:25">
      <c r="A73">
        <v>923488960</v>
      </c>
      <c r="B73">
        <v>842021</v>
      </c>
      <c r="C73">
        <v>84</v>
      </c>
      <c r="D73">
        <v>2021</v>
      </c>
      <c r="E73" t="s">
        <v>224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</row>
    <row r="74" spans="1:25">
      <c r="A74">
        <v>923488960</v>
      </c>
      <c r="B74">
        <v>842022</v>
      </c>
      <c r="C74">
        <v>84</v>
      </c>
      <c r="D74">
        <v>2022</v>
      </c>
      <c r="E74" t="s">
        <v>224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  <c r="X74">
        <v>0</v>
      </c>
      <c r="Y74">
        <v>0</v>
      </c>
    </row>
    <row r="75" spans="1:25">
      <c r="A75">
        <v>923488960</v>
      </c>
      <c r="B75">
        <v>842023</v>
      </c>
      <c r="C75">
        <v>84</v>
      </c>
      <c r="D75">
        <v>2023</v>
      </c>
      <c r="E75" t="s">
        <v>224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</row>
    <row r="76" spans="1:25">
      <c r="A76">
        <v>923488960</v>
      </c>
      <c r="B76">
        <v>842024</v>
      </c>
      <c r="C76">
        <v>84</v>
      </c>
      <c r="D76">
        <v>2024</v>
      </c>
      <c r="E76" t="s">
        <v>224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</row>
    <row r="77" spans="1:25">
      <c r="A77">
        <v>979379455</v>
      </c>
      <c r="B77">
        <v>862020</v>
      </c>
      <c r="C77">
        <v>86</v>
      </c>
      <c r="D77">
        <v>2020</v>
      </c>
      <c r="E77" t="s">
        <v>70</v>
      </c>
      <c r="F77">
        <v>10493.572545612509</v>
      </c>
      <c r="G77">
        <v>13575.73501303215</v>
      </c>
      <c r="H77">
        <v>10742.98957428323</v>
      </c>
      <c r="I77">
        <v>635.32302345360245</v>
      </c>
      <c r="J77">
        <v>0</v>
      </c>
      <c r="K77">
        <v>0</v>
      </c>
      <c r="L77">
        <v>0</v>
      </c>
      <c r="M77">
        <v>468.36229365768901</v>
      </c>
      <c r="N77">
        <v>13493.278714157341</v>
      </c>
      <c r="O77">
        <v>21142.33</v>
      </c>
      <c r="P77">
        <v>768</v>
      </c>
      <c r="Q77">
        <v>135997.51</v>
      </c>
      <c r="R77">
        <v>5670</v>
      </c>
      <c r="S77">
        <v>0</v>
      </c>
      <c r="T77">
        <v>31983.904442157342</v>
      </c>
      <c r="U77">
        <v>15855.42</v>
      </c>
      <c r="V77">
        <v>0</v>
      </c>
      <c r="W77">
        <v>19593.37</v>
      </c>
      <c r="X77">
        <v>1368.41</v>
      </c>
      <c r="Y77">
        <v>1</v>
      </c>
    </row>
    <row r="78" spans="1:25">
      <c r="A78">
        <v>979379455</v>
      </c>
      <c r="B78">
        <v>862022</v>
      </c>
      <c r="C78">
        <v>86</v>
      </c>
      <c r="D78">
        <v>2022</v>
      </c>
      <c r="E78" t="s">
        <v>70</v>
      </c>
      <c r="F78">
        <v>6116.1689683184404</v>
      </c>
      <c r="G78">
        <v>8165.4443541835917</v>
      </c>
      <c r="H78">
        <v>4274.7757920389931</v>
      </c>
      <c r="I78">
        <v>635.32302345360245</v>
      </c>
      <c r="J78">
        <v>0</v>
      </c>
      <c r="K78">
        <v>0</v>
      </c>
      <c r="L78">
        <v>0</v>
      </c>
      <c r="M78">
        <v>571.93988627132421</v>
      </c>
      <c r="N78">
        <v>10070.220667645321</v>
      </c>
      <c r="O78">
        <v>52458.39</v>
      </c>
      <c r="P78">
        <v>864</v>
      </c>
      <c r="Q78">
        <v>179586.08</v>
      </c>
      <c r="R78">
        <v>7275</v>
      </c>
      <c r="S78">
        <v>728.92508143322482</v>
      </c>
      <c r="T78">
        <v>36735.956598078541</v>
      </c>
      <c r="U78">
        <v>15855.42</v>
      </c>
      <c r="V78">
        <v>0</v>
      </c>
      <c r="W78">
        <v>21915.66</v>
      </c>
      <c r="X78">
        <v>1368.41</v>
      </c>
      <c r="Y78">
        <v>1</v>
      </c>
    </row>
    <row r="79" spans="1:25">
      <c r="A79">
        <v>979379455</v>
      </c>
      <c r="B79">
        <v>862021</v>
      </c>
      <c r="C79">
        <v>86</v>
      </c>
      <c r="D79">
        <v>2021</v>
      </c>
      <c r="E79" t="s">
        <v>70</v>
      </c>
      <c r="F79">
        <v>7367.9018456375843</v>
      </c>
      <c r="G79">
        <v>8300.7407718120812</v>
      </c>
      <c r="H79">
        <v>4166.1719798657714</v>
      </c>
      <c r="I79">
        <v>635.32302345360245</v>
      </c>
      <c r="J79">
        <v>0</v>
      </c>
      <c r="K79">
        <v>0</v>
      </c>
      <c r="L79">
        <v>0</v>
      </c>
      <c r="M79">
        <v>420.6493288590604</v>
      </c>
      <c r="N79">
        <v>11717.144332178441</v>
      </c>
      <c r="O79">
        <v>23018.91</v>
      </c>
      <c r="P79">
        <v>753</v>
      </c>
      <c r="Q79">
        <v>141830.26</v>
      </c>
      <c r="R79">
        <v>6572</v>
      </c>
      <c r="S79">
        <v>1083.9896640826871</v>
      </c>
      <c r="T79">
        <v>32770.065335261133</v>
      </c>
      <c r="U79">
        <v>15855.42</v>
      </c>
      <c r="V79">
        <v>0</v>
      </c>
      <c r="W79">
        <v>19593.38</v>
      </c>
      <c r="X79">
        <v>1368.41</v>
      </c>
      <c r="Y79">
        <v>1</v>
      </c>
    </row>
    <row r="80" spans="1:25">
      <c r="A80">
        <v>979379455</v>
      </c>
      <c r="B80">
        <v>862023</v>
      </c>
      <c r="C80">
        <v>86</v>
      </c>
      <c r="D80">
        <v>2023</v>
      </c>
      <c r="E80" t="s">
        <v>70</v>
      </c>
      <c r="F80">
        <v>10537.356973995271</v>
      </c>
      <c r="G80">
        <v>14165.13947990544</v>
      </c>
      <c r="H80">
        <v>7552.4208037825056</v>
      </c>
      <c r="I80">
        <v>635.32302345360245</v>
      </c>
      <c r="J80">
        <v>0</v>
      </c>
      <c r="K80">
        <v>0</v>
      </c>
      <c r="L80">
        <v>0</v>
      </c>
      <c r="M80">
        <v>555.83687943262407</v>
      </c>
      <c r="N80">
        <v>17229.561794139179</v>
      </c>
      <c r="O80">
        <v>55619.69</v>
      </c>
      <c r="P80">
        <v>1615</v>
      </c>
      <c r="Q80">
        <v>199180.08</v>
      </c>
      <c r="R80">
        <v>9556</v>
      </c>
      <c r="S80">
        <v>0</v>
      </c>
      <c r="T80">
        <v>47943.704153139188</v>
      </c>
      <c r="U80">
        <v>15855.42</v>
      </c>
      <c r="V80">
        <v>0</v>
      </c>
      <c r="W80">
        <v>21743.99</v>
      </c>
      <c r="X80">
        <v>1368.41</v>
      </c>
      <c r="Y80">
        <v>1</v>
      </c>
    </row>
    <row r="81" spans="1:25">
      <c r="A81">
        <v>979379455</v>
      </c>
      <c r="B81">
        <v>862024</v>
      </c>
      <c r="C81">
        <v>86</v>
      </c>
      <c r="D81">
        <v>2024</v>
      </c>
      <c r="E81" t="s">
        <v>70</v>
      </c>
      <c r="F81">
        <v>5345</v>
      </c>
      <c r="G81">
        <v>6848</v>
      </c>
      <c r="H81">
        <v>4026</v>
      </c>
      <c r="I81">
        <v>635.32302345360245</v>
      </c>
      <c r="J81">
        <v>0</v>
      </c>
      <c r="K81">
        <v>0</v>
      </c>
      <c r="L81">
        <v>0</v>
      </c>
      <c r="M81">
        <v>872</v>
      </c>
      <c r="N81">
        <v>7930.3230234536022</v>
      </c>
      <c r="O81">
        <v>53867.34</v>
      </c>
      <c r="P81">
        <v>1735</v>
      </c>
      <c r="Q81">
        <v>194939.09</v>
      </c>
      <c r="R81">
        <v>9749</v>
      </c>
      <c r="S81">
        <v>721</v>
      </c>
      <c r="T81">
        <v>39218.776204453607</v>
      </c>
      <c r="U81">
        <v>15855.42</v>
      </c>
      <c r="V81">
        <v>0</v>
      </c>
      <c r="W81">
        <v>21743.99</v>
      </c>
      <c r="X81">
        <v>1368.41</v>
      </c>
      <c r="Y81">
        <v>1</v>
      </c>
    </row>
    <row r="82" spans="1:25">
      <c r="A82">
        <v>824914982</v>
      </c>
      <c r="B82">
        <v>882021</v>
      </c>
      <c r="C82">
        <v>88</v>
      </c>
      <c r="D82">
        <v>2021</v>
      </c>
      <c r="E82" t="s">
        <v>125</v>
      </c>
      <c r="F82">
        <v>212.50419463087249</v>
      </c>
      <c r="G82">
        <v>285.51845637583892</v>
      </c>
      <c r="H82">
        <v>147.11828859060401</v>
      </c>
      <c r="I82">
        <v>-4.6351636575172597</v>
      </c>
      <c r="J82">
        <v>0</v>
      </c>
      <c r="K82">
        <v>0</v>
      </c>
      <c r="L82">
        <v>0</v>
      </c>
      <c r="M82">
        <v>0</v>
      </c>
      <c r="N82">
        <v>346.26919875859011</v>
      </c>
      <c r="O82">
        <v>744.37</v>
      </c>
      <c r="P82">
        <v>31</v>
      </c>
      <c r="Q82">
        <v>96813.55</v>
      </c>
      <c r="R82">
        <v>2206</v>
      </c>
      <c r="S82">
        <v>0</v>
      </c>
      <c r="T82">
        <v>10065.961662758589</v>
      </c>
      <c r="U82">
        <v>0</v>
      </c>
      <c r="V82">
        <v>0</v>
      </c>
      <c r="W82">
        <v>4886.16</v>
      </c>
      <c r="X82">
        <v>0</v>
      </c>
      <c r="Y82">
        <v>0</v>
      </c>
    </row>
    <row r="83" spans="1:25">
      <c r="A83">
        <v>824914982</v>
      </c>
      <c r="B83">
        <v>882020</v>
      </c>
      <c r="C83">
        <v>88</v>
      </c>
      <c r="D83">
        <v>2020</v>
      </c>
      <c r="E83" t="s">
        <v>125</v>
      </c>
      <c r="F83">
        <v>761.79409209383152</v>
      </c>
      <c r="G83">
        <v>1198.5560382276281</v>
      </c>
      <c r="H83">
        <v>1031.5256298870549</v>
      </c>
      <c r="I83">
        <v>-4.6351636575172597</v>
      </c>
      <c r="J83">
        <v>0</v>
      </c>
      <c r="K83">
        <v>0</v>
      </c>
      <c r="L83">
        <v>0</v>
      </c>
      <c r="M83">
        <v>0</v>
      </c>
      <c r="N83">
        <v>924.18933677688756</v>
      </c>
      <c r="O83">
        <v>775.68000000000006</v>
      </c>
      <c r="P83">
        <v>31</v>
      </c>
      <c r="Q83">
        <v>86791.32</v>
      </c>
      <c r="R83">
        <v>907</v>
      </c>
      <c r="S83">
        <v>0</v>
      </c>
      <c r="T83">
        <v>8578.5782367768879</v>
      </c>
      <c r="U83">
        <v>0</v>
      </c>
      <c r="V83">
        <v>0</v>
      </c>
      <c r="W83">
        <v>4886.16</v>
      </c>
      <c r="X83">
        <v>0</v>
      </c>
      <c r="Y83">
        <v>0</v>
      </c>
    </row>
    <row r="84" spans="1:25">
      <c r="A84">
        <v>824914982</v>
      </c>
      <c r="B84">
        <v>882023</v>
      </c>
      <c r="C84">
        <v>88</v>
      </c>
      <c r="D84">
        <v>2023</v>
      </c>
      <c r="E84" t="s">
        <v>125</v>
      </c>
      <c r="F84">
        <v>178.11347517730499</v>
      </c>
      <c r="G84">
        <v>219.0591016548463</v>
      </c>
      <c r="H84">
        <v>0</v>
      </c>
      <c r="I84">
        <v>-4.6351636575172597</v>
      </c>
      <c r="J84">
        <v>0</v>
      </c>
      <c r="K84">
        <v>0</v>
      </c>
      <c r="L84">
        <v>0</v>
      </c>
      <c r="M84">
        <v>0</v>
      </c>
      <c r="N84">
        <v>392.53741317463408</v>
      </c>
      <c r="O84">
        <v>655.49</v>
      </c>
      <c r="P84">
        <v>57</v>
      </c>
      <c r="Q84">
        <v>93364.4</v>
      </c>
      <c r="R84">
        <v>2243</v>
      </c>
      <c r="S84">
        <v>0</v>
      </c>
      <c r="T84">
        <v>9903.8629761746342</v>
      </c>
      <c r="U84">
        <v>0</v>
      </c>
      <c r="V84">
        <v>0</v>
      </c>
      <c r="W84">
        <v>4606.78</v>
      </c>
      <c r="X84">
        <v>0</v>
      </c>
      <c r="Y84">
        <v>0</v>
      </c>
    </row>
    <row r="85" spans="1:25">
      <c r="A85">
        <v>824914982</v>
      </c>
      <c r="B85">
        <v>882024</v>
      </c>
      <c r="C85">
        <v>88</v>
      </c>
      <c r="D85">
        <v>2024</v>
      </c>
      <c r="E85" t="s">
        <v>125</v>
      </c>
      <c r="F85">
        <v>669</v>
      </c>
      <c r="G85">
        <v>240</v>
      </c>
      <c r="H85">
        <v>75</v>
      </c>
      <c r="I85">
        <v>-4.6351636575172597</v>
      </c>
      <c r="J85">
        <v>0</v>
      </c>
      <c r="K85">
        <v>0</v>
      </c>
      <c r="L85">
        <v>0</v>
      </c>
      <c r="M85">
        <v>0</v>
      </c>
      <c r="N85">
        <v>829.3648363424827</v>
      </c>
      <c r="O85">
        <v>624.17999999999995</v>
      </c>
      <c r="P85">
        <v>31</v>
      </c>
      <c r="Q85">
        <v>91167.65</v>
      </c>
      <c r="R85">
        <v>2237</v>
      </c>
      <c r="S85">
        <v>0</v>
      </c>
      <c r="T85">
        <v>10137.798197342479</v>
      </c>
      <c r="U85">
        <v>0</v>
      </c>
      <c r="V85">
        <v>0</v>
      </c>
      <c r="W85">
        <v>4606.78</v>
      </c>
      <c r="X85">
        <v>0</v>
      </c>
      <c r="Y85">
        <v>0</v>
      </c>
    </row>
    <row r="86" spans="1:25">
      <c r="A86">
        <v>824914982</v>
      </c>
      <c r="B86">
        <v>882022</v>
      </c>
      <c r="C86">
        <v>88</v>
      </c>
      <c r="D86">
        <v>2022</v>
      </c>
      <c r="E86" t="s">
        <v>125</v>
      </c>
      <c r="F86">
        <v>933.88708367181152</v>
      </c>
      <c r="G86">
        <v>141.4021121039805</v>
      </c>
      <c r="H86">
        <v>9.4971567831031702</v>
      </c>
      <c r="I86">
        <v>-4.6351636575172597</v>
      </c>
      <c r="J86">
        <v>0</v>
      </c>
      <c r="K86">
        <v>0</v>
      </c>
      <c r="L86">
        <v>0</v>
      </c>
      <c r="M86">
        <v>0</v>
      </c>
      <c r="N86">
        <v>1061.156875335171</v>
      </c>
      <c r="O86">
        <v>713.06000000000006</v>
      </c>
      <c r="P86">
        <v>31</v>
      </c>
      <c r="Q86">
        <v>95522.77</v>
      </c>
      <c r="R86">
        <v>2215</v>
      </c>
      <c r="S86">
        <v>0</v>
      </c>
      <c r="T86">
        <v>10688.44503633517</v>
      </c>
      <c r="U86">
        <v>0</v>
      </c>
      <c r="V86">
        <v>0</v>
      </c>
      <c r="W86">
        <v>4886.16</v>
      </c>
      <c r="X86">
        <v>0</v>
      </c>
      <c r="Y86">
        <v>0</v>
      </c>
    </row>
    <row r="87" spans="1:25">
      <c r="A87">
        <v>977285712</v>
      </c>
      <c r="B87">
        <v>912020</v>
      </c>
      <c r="C87">
        <v>91</v>
      </c>
      <c r="D87">
        <v>2020</v>
      </c>
      <c r="E87" t="s">
        <v>126</v>
      </c>
      <c r="F87">
        <v>328.41789748045181</v>
      </c>
      <c r="G87">
        <v>712.1364031277152</v>
      </c>
      <c r="H87">
        <v>524.79148566463948</v>
      </c>
      <c r="I87">
        <v>47.464209081953541</v>
      </c>
      <c r="J87">
        <v>0</v>
      </c>
      <c r="K87">
        <v>0</v>
      </c>
      <c r="L87">
        <v>0</v>
      </c>
      <c r="M87">
        <v>0</v>
      </c>
      <c r="N87">
        <v>563.22702402548111</v>
      </c>
      <c r="O87">
        <v>0</v>
      </c>
      <c r="P87">
        <v>0</v>
      </c>
      <c r="Q87">
        <v>7822.45</v>
      </c>
      <c r="R87">
        <v>289</v>
      </c>
      <c r="S87">
        <v>0</v>
      </c>
      <c r="T87">
        <v>1452.208939025481</v>
      </c>
      <c r="U87">
        <v>0</v>
      </c>
      <c r="V87">
        <v>0</v>
      </c>
      <c r="W87">
        <v>3992.97</v>
      </c>
      <c r="X87">
        <v>0</v>
      </c>
      <c r="Y87">
        <v>0</v>
      </c>
    </row>
    <row r="88" spans="1:25">
      <c r="A88">
        <v>977285712</v>
      </c>
      <c r="B88">
        <v>912023</v>
      </c>
      <c r="C88">
        <v>91</v>
      </c>
      <c r="D88">
        <v>2023</v>
      </c>
      <c r="E88" t="s">
        <v>126</v>
      </c>
      <c r="F88">
        <v>1168.9976359338059</v>
      </c>
      <c r="G88">
        <v>967.34042553191489</v>
      </c>
      <c r="H88">
        <v>394.10165484633569</v>
      </c>
      <c r="I88">
        <v>47.464209081953541</v>
      </c>
      <c r="J88">
        <v>0</v>
      </c>
      <c r="K88">
        <v>0</v>
      </c>
      <c r="L88">
        <v>0</v>
      </c>
      <c r="M88">
        <v>0</v>
      </c>
      <c r="N88">
        <v>1789.7006157013391</v>
      </c>
      <c r="O88">
        <v>0</v>
      </c>
      <c r="P88">
        <v>0</v>
      </c>
      <c r="Q88">
        <v>9746.5</v>
      </c>
      <c r="R88">
        <v>180</v>
      </c>
      <c r="S88">
        <v>0</v>
      </c>
      <c r="T88">
        <v>2717.2571657013391</v>
      </c>
      <c r="U88">
        <v>0</v>
      </c>
      <c r="V88">
        <v>0</v>
      </c>
      <c r="W88">
        <v>3992.97</v>
      </c>
      <c r="X88">
        <v>0</v>
      </c>
      <c r="Y88">
        <v>0</v>
      </c>
    </row>
    <row r="89" spans="1:25">
      <c r="A89">
        <v>977285712</v>
      </c>
      <c r="B89">
        <v>912024</v>
      </c>
      <c r="C89">
        <v>91</v>
      </c>
      <c r="D89">
        <v>2024</v>
      </c>
      <c r="E89" t="s">
        <v>126</v>
      </c>
      <c r="F89">
        <v>1092</v>
      </c>
      <c r="G89">
        <v>904</v>
      </c>
      <c r="H89">
        <v>527</v>
      </c>
      <c r="I89">
        <v>47.464209081953541</v>
      </c>
      <c r="J89">
        <v>0</v>
      </c>
      <c r="K89">
        <v>0</v>
      </c>
      <c r="L89">
        <v>0</v>
      </c>
      <c r="M89">
        <v>0</v>
      </c>
      <c r="N89">
        <v>1516.4642090819541</v>
      </c>
      <c r="O89">
        <v>0</v>
      </c>
      <c r="P89">
        <v>0</v>
      </c>
      <c r="Q89">
        <v>10531.27</v>
      </c>
      <c r="R89">
        <v>190</v>
      </c>
      <c r="S89">
        <v>0</v>
      </c>
      <c r="T89">
        <v>2514.2126180819541</v>
      </c>
      <c r="U89">
        <v>0</v>
      </c>
      <c r="V89">
        <v>0</v>
      </c>
      <c r="W89">
        <v>3992.97</v>
      </c>
      <c r="X89">
        <v>0</v>
      </c>
      <c r="Y89">
        <v>0</v>
      </c>
    </row>
    <row r="90" spans="1:25">
      <c r="A90">
        <v>977285712</v>
      </c>
      <c r="B90">
        <v>912021</v>
      </c>
      <c r="C90">
        <v>91</v>
      </c>
      <c r="D90">
        <v>2021</v>
      </c>
      <c r="E90" t="s">
        <v>126</v>
      </c>
      <c r="F90">
        <v>1176.9463087248321</v>
      </c>
      <c r="G90">
        <v>831.49077181208054</v>
      </c>
      <c r="H90">
        <v>71.924496644295303</v>
      </c>
      <c r="I90">
        <v>47.464209081953541</v>
      </c>
      <c r="J90">
        <v>0</v>
      </c>
      <c r="K90">
        <v>0</v>
      </c>
      <c r="L90">
        <v>0</v>
      </c>
      <c r="M90">
        <v>0</v>
      </c>
      <c r="N90">
        <v>1983.976792974571</v>
      </c>
      <c r="O90">
        <v>0</v>
      </c>
      <c r="P90">
        <v>0</v>
      </c>
      <c r="Q90">
        <v>8650.65</v>
      </c>
      <c r="R90">
        <v>164</v>
      </c>
      <c r="S90">
        <v>0</v>
      </c>
      <c r="T90">
        <v>2811.4816479745709</v>
      </c>
      <c r="U90">
        <v>0</v>
      </c>
      <c r="V90">
        <v>0</v>
      </c>
      <c r="W90">
        <v>3992.97</v>
      </c>
      <c r="X90">
        <v>0</v>
      </c>
      <c r="Y90">
        <v>0</v>
      </c>
    </row>
    <row r="91" spans="1:25">
      <c r="A91">
        <v>977285712</v>
      </c>
      <c r="B91">
        <v>912022</v>
      </c>
      <c r="C91">
        <v>91</v>
      </c>
      <c r="D91">
        <v>2022</v>
      </c>
      <c r="E91" t="s">
        <v>126</v>
      </c>
      <c r="F91">
        <v>1273.6742485783921</v>
      </c>
      <c r="G91">
        <v>949.71567831031689</v>
      </c>
      <c r="H91">
        <v>532.89601949634448</v>
      </c>
      <c r="I91">
        <v>47.464209081953541</v>
      </c>
      <c r="J91">
        <v>0</v>
      </c>
      <c r="K91">
        <v>0</v>
      </c>
      <c r="L91">
        <v>0</v>
      </c>
      <c r="M91">
        <v>0</v>
      </c>
      <c r="N91">
        <v>1737.9581164743181</v>
      </c>
      <c r="O91">
        <v>0</v>
      </c>
      <c r="P91">
        <v>0</v>
      </c>
      <c r="Q91">
        <v>9167.77</v>
      </c>
      <c r="R91">
        <v>168</v>
      </c>
      <c r="S91">
        <v>0</v>
      </c>
      <c r="T91">
        <v>2609.126075474318</v>
      </c>
      <c r="U91">
        <v>0</v>
      </c>
      <c r="V91">
        <v>0</v>
      </c>
      <c r="W91">
        <v>3992.97</v>
      </c>
      <c r="X91">
        <v>0</v>
      </c>
      <c r="Y91">
        <v>0</v>
      </c>
    </row>
    <row r="92" spans="1:25">
      <c r="A92">
        <v>979399901</v>
      </c>
      <c r="B92">
        <v>932022</v>
      </c>
      <c r="C92">
        <v>93</v>
      </c>
      <c r="D92">
        <v>2022</v>
      </c>
      <c r="E92" t="s">
        <v>71</v>
      </c>
      <c r="F92">
        <v>1781.2445166531279</v>
      </c>
      <c r="G92">
        <v>192.05361494719739</v>
      </c>
      <c r="H92">
        <v>12.662875710804229</v>
      </c>
      <c r="I92">
        <v>-30.621765888125299</v>
      </c>
      <c r="J92">
        <v>-154.10419672558041</v>
      </c>
      <c r="K92">
        <v>0</v>
      </c>
      <c r="L92">
        <v>0</v>
      </c>
      <c r="M92">
        <v>0</v>
      </c>
      <c r="N92">
        <v>1775.9092932758149</v>
      </c>
      <c r="O92">
        <v>0</v>
      </c>
      <c r="P92">
        <v>0</v>
      </c>
      <c r="Q92">
        <v>19630.36</v>
      </c>
      <c r="R92">
        <v>693</v>
      </c>
      <c r="S92">
        <v>0</v>
      </c>
      <c r="T92">
        <v>3974.5579052758162</v>
      </c>
      <c r="U92">
        <v>3187.78</v>
      </c>
      <c r="V92">
        <v>0</v>
      </c>
      <c r="W92">
        <v>5336.25</v>
      </c>
      <c r="X92">
        <v>0</v>
      </c>
      <c r="Y92">
        <v>1</v>
      </c>
    </row>
    <row r="93" spans="1:25">
      <c r="A93">
        <v>979399901</v>
      </c>
      <c r="B93">
        <v>932021</v>
      </c>
      <c r="C93">
        <v>93</v>
      </c>
      <c r="D93">
        <v>2021</v>
      </c>
      <c r="E93" t="s">
        <v>71</v>
      </c>
      <c r="F93">
        <v>2303.7634228187922</v>
      </c>
      <c r="G93">
        <v>443.5343959731544</v>
      </c>
      <c r="H93">
        <v>0</v>
      </c>
      <c r="I93">
        <v>-30.621765888125299</v>
      </c>
      <c r="J93">
        <v>-154.10419672558041</v>
      </c>
      <c r="K93">
        <v>0</v>
      </c>
      <c r="L93">
        <v>0</v>
      </c>
      <c r="M93">
        <v>0</v>
      </c>
      <c r="N93">
        <v>2562.571856178241</v>
      </c>
      <c r="O93">
        <v>0</v>
      </c>
      <c r="P93">
        <v>0</v>
      </c>
      <c r="Q93">
        <v>19783.88</v>
      </c>
      <c r="R93">
        <v>650</v>
      </c>
      <c r="S93">
        <v>194.473729543497</v>
      </c>
      <c r="T93">
        <v>4924.4691817217381</v>
      </c>
      <c r="U93">
        <v>3187.78</v>
      </c>
      <c r="V93">
        <v>0</v>
      </c>
      <c r="W93">
        <v>5336.25</v>
      </c>
      <c r="X93">
        <v>0</v>
      </c>
      <c r="Y93">
        <v>1</v>
      </c>
    </row>
    <row r="94" spans="1:25">
      <c r="A94">
        <v>979399901</v>
      </c>
      <c r="B94">
        <v>932023</v>
      </c>
      <c r="C94">
        <v>93</v>
      </c>
      <c r="D94">
        <v>2023</v>
      </c>
      <c r="E94" t="s">
        <v>71</v>
      </c>
      <c r="F94">
        <v>1894.758865248227</v>
      </c>
      <c r="G94">
        <v>550.71867612293136</v>
      </c>
      <c r="H94">
        <v>159.68794326241141</v>
      </c>
      <c r="I94">
        <v>-30.621765888125299</v>
      </c>
      <c r="J94">
        <v>-154.10419672558041</v>
      </c>
      <c r="K94">
        <v>0</v>
      </c>
      <c r="L94">
        <v>0</v>
      </c>
      <c r="M94">
        <v>0</v>
      </c>
      <c r="N94">
        <v>2101.063635495042</v>
      </c>
      <c r="O94">
        <v>0</v>
      </c>
      <c r="P94">
        <v>0</v>
      </c>
      <c r="Q94">
        <v>31322.12</v>
      </c>
      <c r="R94">
        <v>714</v>
      </c>
      <c r="S94">
        <v>0</v>
      </c>
      <c r="T94">
        <v>5217.4702394950418</v>
      </c>
      <c r="U94">
        <v>3187.78</v>
      </c>
      <c r="V94">
        <v>0</v>
      </c>
      <c r="W94">
        <v>5336.25</v>
      </c>
      <c r="X94">
        <v>0</v>
      </c>
      <c r="Y94">
        <v>1</v>
      </c>
    </row>
    <row r="95" spans="1:25">
      <c r="A95">
        <v>979399901</v>
      </c>
      <c r="B95">
        <v>932024</v>
      </c>
      <c r="C95">
        <v>93</v>
      </c>
      <c r="D95">
        <v>2024</v>
      </c>
      <c r="E95" t="s">
        <v>71</v>
      </c>
      <c r="F95">
        <v>2303</v>
      </c>
      <c r="G95">
        <v>1164</v>
      </c>
      <c r="H95">
        <v>907</v>
      </c>
      <c r="I95">
        <v>-30.621765888125299</v>
      </c>
      <c r="J95">
        <v>-154.10419672558041</v>
      </c>
      <c r="K95">
        <v>0</v>
      </c>
      <c r="L95">
        <v>0</v>
      </c>
      <c r="M95">
        <v>0</v>
      </c>
      <c r="N95">
        <v>2375.2740373862939</v>
      </c>
      <c r="O95">
        <v>0</v>
      </c>
      <c r="P95">
        <v>0</v>
      </c>
      <c r="Q95">
        <v>33947.11</v>
      </c>
      <c r="R95">
        <v>1002</v>
      </c>
      <c r="S95">
        <v>108</v>
      </c>
      <c r="T95">
        <v>6089.0173743862943</v>
      </c>
      <c r="U95">
        <v>3187.78</v>
      </c>
      <c r="V95">
        <v>0</v>
      </c>
      <c r="W95">
        <v>5336.25</v>
      </c>
      <c r="X95">
        <v>0</v>
      </c>
      <c r="Y95">
        <v>1</v>
      </c>
    </row>
    <row r="96" spans="1:25">
      <c r="A96">
        <v>979399901</v>
      </c>
      <c r="B96">
        <v>932020</v>
      </c>
      <c r="C96">
        <v>93</v>
      </c>
      <c r="D96">
        <v>2020</v>
      </c>
      <c r="E96" t="s">
        <v>71</v>
      </c>
      <c r="F96">
        <v>1965.9930495221549</v>
      </c>
      <c r="G96">
        <v>189.60208514335361</v>
      </c>
      <c r="H96">
        <v>48.529105125977409</v>
      </c>
      <c r="I96">
        <v>-30.621765888125299</v>
      </c>
      <c r="J96">
        <v>-154.10419672558041</v>
      </c>
      <c r="K96">
        <v>0</v>
      </c>
      <c r="L96">
        <v>0</v>
      </c>
      <c r="M96">
        <v>0</v>
      </c>
      <c r="N96">
        <v>1922.3400669258251</v>
      </c>
      <c r="O96">
        <v>0</v>
      </c>
      <c r="P96">
        <v>0</v>
      </c>
      <c r="Q96">
        <v>19623.29</v>
      </c>
      <c r="R96">
        <v>639</v>
      </c>
      <c r="S96">
        <v>0</v>
      </c>
      <c r="T96">
        <v>4066.4464099258262</v>
      </c>
      <c r="U96">
        <v>3187.78</v>
      </c>
      <c r="V96">
        <v>0</v>
      </c>
      <c r="W96">
        <v>5336.25</v>
      </c>
      <c r="X96">
        <v>0</v>
      </c>
      <c r="Y96">
        <v>1</v>
      </c>
    </row>
    <row r="97" spans="1:25">
      <c r="A97">
        <v>824701482</v>
      </c>
      <c r="B97">
        <v>952023</v>
      </c>
      <c r="C97">
        <v>95</v>
      </c>
      <c r="D97">
        <v>2023</v>
      </c>
      <c r="E97" t="s">
        <v>127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</row>
    <row r="98" spans="1:25">
      <c r="A98">
        <v>824701482</v>
      </c>
      <c r="B98">
        <v>952022</v>
      </c>
      <c r="C98">
        <v>95</v>
      </c>
      <c r="D98">
        <v>2022</v>
      </c>
      <c r="E98" t="s">
        <v>127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0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</row>
    <row r="99" spans="1:25">
      <c r="A99">
        <v>824701482</v>
      </c>
      <c r="B99">
        <v>952021</v>
      </c>
      <c r="C99">
        <v>95</v>
      </c>
      <c r="D99">
        <v>2021</v>
      </c>
      <c r="E99" t="s">
        <v>127</v>
      </c>
      <c r="F99">
        <v>0</v>
      </c>
      <c r="G99">
        <v>0</v>
      </c>
      <c r="H99">
        <v>0</v>
      </c>
      <c r="I99">
        <v>0</v>
      </c>
      <c r="J99">
        <v>0</v>
      </c>
      <c r="K99">
        <v>0</v>
      </c>
      <c r="L99">
        <v>0</v>
      </c>
      <c r="M99">
        <v>0</v>
      </c>
      <c r="N99">
        <v>0</v>
      </c>
      <c r="O99">
        <v>0</v>
      </c>
      <c r="P99">
        <v>0</v>
      </c>
      <c r="Q99">
        <v>0</v>
      </c>
      <c r="R99">
        <v>0</v>
      </c>
      <c r="S99">
        <v>0</v>
      </c>
      <c r="T99">
        <v>0</v>
      </c>
      <c r="U99">
        <v>0</v>
      </c>
      <c r="V99">
        <v>0</v>
      </c>
      <c r="W99">
        <v>0</v>
      </c>
      <c r="X99">
        <v>0</v>
      </c>
      <c r="Y99">
        <v>0</v>
      </c>
    </row>
    <row r="100" spans="1:25">
      <c r="A100">
        <v>824701482</v>
      </c>
      <c r="B100">
        <v>952024</v>
      </c>
      <c r="C100">
        <v>95</v>
      </c>
      <c r="D100">
        <v>2024</v>
      </c>
      <c r="E100" t="s">
        <v>127</v>
      </c>
      <c r="F100">
        <v>0</v>
      </c>
      <c r="G100">
        <v>0</v>
      </c>
      <c r="H100">
        <v>0</v>
      </c>
      <c r="I100">
        <v>0</v>
      </c>
      <c r="J100">
        <v>0</v>
      </c>
      <c r="K100">
        <v>0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0</v>
      </c>
      <c r="X100">
        <v>0</v>
      </c>
      <c r="Y100">
        <v>0</v>
      </c>
    </row>
    <row r="101" spans="1:25">
      <c r="A101">
        <v>824701482</v>
      </c>
      <c r="B101">
        <v>952020</v>
      </c>
      <c r="C101">
        <v>95</v>
      </c>
      <c r="D101">
        <v>2020</v>
      </c>
      <c r="E101" t="s">
        <v>127</v>
      </c>
      <c r="F101">
        <v>0</v>
      </c>
      <c r="G101">
        <v>0</v>
      </c>
      <c r="H101">
        <v>0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0</v>
      </c>
      <c r="O101">
        <v>0</v>
      </c>
      <c r="P101">
        <v>0</v>
      </c>
      <c r="Q101">
        <v>0</v>
      </c>
      <c r="R101">
        <v>0</v>
      </c>
      <c r="S101">
        <v>0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</row>
    <row r="102" spans="1:25">
      <c r="A102">
        <v>923789324</v>
      </c>
      <c r="B102">
        <v>962023</v>
      </c>
      <c r="C102">
        <v>96</v>
      </c>
      <c r="D102">
        <v>2023</v>
      </c>
      <c r="E102" t="s">
        <v>250</v>
      </c>
      <c r="F102">
        <v>0</v>
      </c>
      <c r="G102">
        <v>0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65.8</v>
      </c>
      <c r="X102">
        <v>0</v>
      </c>
      <c r="Y102">
        <v>0</v>
      </c>
    </row>
    <row r="103" spans="1:25">
      <c r="A103">
        <v>923789324</v>
      </c>
      <c r="B103">
        <v>962024</v>
      </c>
      <c r="C103">
        <v>96</v>
      </c>
      <c r="D103">
        <v>2024</v>
      </c>
      <c r="E103" t="s">
        <v>250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0</v>
      </c>
      <c r="V103">
        <v>0</v>
      </c>
      <c r="W103">
        <v>0</v>
      </c>
      <c r="X103">
        <v>0</v>
      </c>
      <c r="Y103">
        <v>0</v>
      </c>
    </row>
    <row r="104" spans="1:25">
      <c r="A104">
        <v>923789324</v>
      </c>
      <c r="B104">
        <v>962020</v>
      </c>
      <c r="C104">
        <v>96</v>
      </c>
      <c r="D104">
        <v>2020</v>
      </c>
      <c r="E104" t="s">
        <v>250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65.8</v>
      </c>
      <c r="X104">
        <v>0</v>
      </c>
      <c r="Y104">
        <v>0</v>
      </c>
    </row>
    <row r="105" spans="1:25">
      <c r="A105">
        <v>923789324</v>
      </c>
      <c r="B105">
        <v>962022</v>
      </c>
      <c r="C105">
        <v>96</v>
      </c>
      <c r="D105">
        <v>2022</v>
      </c>
      <c r="E105" t="s">
        <v>250</v>
      </c>
      <c r="F105">
        <v>0</v>
      </c>
      <c r="G105">
        <v>0</v>
      </c>
      <c r="H105">
        <v>0</v>
      </c>
      <c r="I105">
        <v>0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0</v>
      </c>
      <c r="V105">
        <v>0</v>
      </c>
      <c r="W105">
        <v>65.8</v>
      </c>
      <c r="X105">
        <v>0</v>
      </c>
      <c r="Y105">
        <v>0</v>
      </c>
    </row>
    <row r="106" spans="1:25">
      <c r="A106">
        <v>923789324</v>
      </c>
      <c r="B106">
        <v>962021</v>
      </c>
      <c r="C106">
        <v>96</v>
      </c>
      <c r="D106">
        <v>2021</v>
      </c>
      <c r="E106" t="s">
        <v>250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65.8</v>
      </c>
      <c r="X106">
        <v>0</v>
      </c>
      <c r="Y106">
        <v>0</v>
      </c>
    </row>
    <row r="107" spans="1:25">
      <c r="A107">
        <v>913680294</v>
      </c>
      <c r="B107">
        <v>982021</v>
      </c>
      <c r="C107">
        <v>98</v>
      </c>
      <c r="D107">
        <v>2021</v>
      </c>
      <c r="E107" t="s">
        <v>187</v>
      </c>
      <c r="F107">
        <v>205.96560402684571</v>
      </c>
      <c r="G107">
        <v>41.411073825503351</v>
      </c>
      <c r="H107">
        <v>0</v>
      </c>
      <c r="I107">
        <v>0</v>
      </c>
      <c r="J107">
        <v>0</v>
      </c>
      <c r="K107">
        <v>0</v>
      </c>
      <c r="L107">
        <v>0</v>
      </c>
      <c r="M107">
        <v>0</v>
      </c>
      <c r="N107">
        <v>247.37667785234899</v>
      </c>
      <c r="O107">
        <v>0</v>
      </c>
      <c r="P107">
        <v>0</v>
      </c>
      <c r="Q107">
        <v>7592.17</v>
      </c>
      <c r="R107">
        <v>675</v>
      </c>
      <c r="S107">
        <v>0</v>
      </c>
      <c r="T107">
        <v>1504.696116852349</v>
      </c>
      <c r="U107">
        <v>0</v>
      </c>
      <c r="V107">
        <v>0</v>
      </c>
      <c r="W107">
        <v>346.15</v>
      </c>
      <c r="X107">
        <v>0</v>
      </c>
      <c r="Y107">
        <v>0</v>
      </c>
    </row>
    <row r="108" spans="1:25">
      <c r="A108">
        <v>913680294</v>
      </c>
      <c r="B108">
        <v>982022</v>
      </c>
      <c r="C108">
        <v>98</v>
      </c>
      <c r="D108">
        <v>2022</v>
      </c>
      <c r="E108" t="s">
        <v>187</v>
      </c>
      <c r="F108">
        <v>321.84809098294068</v>
      </c>
      <c r="G108">
        <v>110.800162469537</v>
      </c>
      <c r="H108">
        <v>0</v>
      </c>
      <c r="I108">
        <v>0</v>
      </c>
      <c r="J108">
        <v>0</v>
      </c>
      <c r="K108">
        <v>0</v>
      </c>
      <c r="L108">
        <v>0</v>
      </c>
      <c r="M108">
        <v>0</v>
      </c>
      <c r="N108">
        <v>432.64825345247772</v>
      </c>
      <c r="O108">
        <v>0</v>
      </c>
      <c r="P108">
        <v>0</v>
      </c>
      <c r="Q108">
        <v>7105.35</v>
      </c>
      <c r="R108">
        <v>687</v>
      </c>
      <c r="S108">
        <v>0</v>
      </c>
      <c r="T108">
        <v>1664.6285984524779</v>
      </c>
      <c r="U108">
        <v>0</v>
      </c>
      <c r="V108">
        <v>0</v>
      </c>
      <c r="W108">
        <v>346.15</v>
      </c>
      <c r="X108">
        <v>0</v>
      </c>
      <c r="Y108">
        <v>0</v>
      </c>
    </row>
    <row r="109" spans="1:25">
      <c r="A109">
        <v>913680294</v>
      </c>
      <c r="B109">
        <v>982023</v>
      </c>
      <c r="C109">
        <v>98</v>
      </c>
      <c r="D109">
        <v>2023</v>
      </c>
      <c r="E109" t="s">
        <v>187</v>
      </c>
      <c r="F109">
        <v>149.451536643026</v>
      </c>
      <c r="G109">
        <v>40.945626477541367</v>
      </c>
      <c r="H109">
        <v>0</v>
      </c>
      <c r="I109">
        <v>0</v>
      </c>
      <c r="J109">
        <v>0</v>
      </c>
      <c r="K109">
        <v>0</v>
      </c>
      <c r="L109">
        <v>0</v>
      </c>
      <c r="M109">
        <v>0</v>
      </c>
      <c r="N109">
        <v>190.3971631205674</v>
      </c>
      <c r="O109">
        <v>0</v>
      </c>
      <c r="P109">
        <v>0</v>
      </c>
      <c r="Q109">
        <v>6380.17</v>
      </c>
      <c r="R109">
        <v>680</v>
      </c>
      <c r="S109">
        <v>0</v>
      </c>
      <c r="T109">
        <v>1359.756202120567</v>
      </c>
      <c r="U109">
        <v>0</v>
      </c>
      <c r="V109">
        <v>0</v>
      </c>
      <c r="W109">
        <v>346.15</v>
      </c>
      <c r="X109">
        <v>0</v>
      </c>
      <c r="Y109">
        <v>0</v>
      </c>
    </row>
    <row r="110" spans="1:25">
      <c r="A110">
        <v>913680294</v>
      </c>
      <c r="B110">
        <v>982020</v>
      </c>
      <c r="C110">
        <v>98</v>
      </c>
      <c r="D110">
        <v>2020</v>
      </c>
      <c r="E110" t="s">
        <v>187</v>
      </c>
      <c r="F110">
        <v>311.48913987836659</v>
      </c>
      <c r="G110">
        <v>84.643788010425723</v>
      </c>
      <c r="H110">
        <v>12.41442224152911</v>
      </c>
      <c r="I110">
        <v>0</v>
      </c>
      <c r="J110">
        <v>0</v>
      </c>
      <c r="K110">
        <v>0</v>
      </c>
      <c r="L110">
        <v>0</v>
      </c>
      <c r="M110">
        <v>0</v>
      </c>
      <c r="N110">
        <v>383.71850564726333</v>
      </c>
      <c r="O110">
        <v>0</v>
      </c>
      <c r="P110">
        <v>0</v>
      </c>
      <c r="Q110">
        <v>8270.89</v>
      </c>
      <c r="R110">
        <v>672</v>
      </c>
      <c r="S110">
        <v>0</v>
      </c>
      <c r="T110">
        <v>1690.095768647263</v>
      </c>
      <c r="U110">
        <v>0</v>
      </c>
      <c r="V110">
        <v>0</v>
      </c>
      <c r="W110">
        <v>346.15</v>
      </c>
      <c r="X110">
        <v>0</v>
      </c>
      <c r="Y110">
        <v>0</v>
      </c>
    </row>
    <row r="111" spans="1:25">
      <c r="A111">
        <v>913680294</v>
      </c>
      <c r="B111">
        <v>982024</v>
      </c>
      <c r="C111">
        <v>98</v>
      </c>
      <c r="D111">
        <v>2024</v>
      </c>
      <c r="E111" t="s">
        <v>187</v>
      </c>
      <c r="F111">
        <v>99</v>
      </c>
      <c r="G111">
        <v>29</v>
      </c>
      <c r="H111">
        <v>0</v>
      </c>
      <c r="I111">
        <v>0</v>
      </c>
      <c r="J111">
        <v>0</v>
      </c>
      <c r="K111">
        <v>0</v>
      </c>
      <c r="L111">
        <v>0</v>
      </c>
      <c r="M111">
        <v>0</v>
      </c>
      <c r="N111">
        <v>128</v>
      </c>
      <c r="O111">
        <v>0</v>
      </c>
      <c r="P111">
        <v>0</v>
      </c>
      <c r="Q111">
        <v>5692.36</v>
      </c>
      <c r="R111">
        <v>681</v>
      </c>
      <c r="S111">
        <v>0</v>
      </c>
      <c r="T111">
        <v>1245.604012</v>
      </c>
      <c r="U111">
        <v>0</v>
      </c>
      <c r="V111">
        <v>0</v>
      </c>
      <c r="W111">
        <v>346.15</v>
      </c>
      <c r="X111">
        <v>0</v>
      </c>
      <c r="Y111">
        <v>0</v>
      </c>
    </row>
    <row r="112" spans="1:25">
      <c r="A112">
        <v>924527994</v>
      </c>
      <c r="B112">
        <v>1042020</v>
      </c>
      <c r="C112">
        <v>104</v>
      </c>
      <c r="D112">
        <v>2020</v>
      </c>
      <c r="E112" t="s">
        <v>128</v>
      </c>
      <c r="F112">
        <v>223.45960034752389</v>
      </c>
      <c r="G112">
        <v>69.972198088618597</v>
      </c>
      <c r="H112">
        <v>0</v>
      </c>
      <c r="I112">
        <v>7.6749346381837347</v>
      </c>
      <c r="J112">
        <v>0</v>
      </c>
      <c r="K112">
        <v>0</v>
      </c>
      <c r="L112">
        <v>0</v>
      </c>
      <c r="M112">
        <v>0</v>
      </c>
      <c r="N112">
        <v>301.10673307432631</v>
      </c>
      <c r="O112">
        <v>116495.42</v>
      </c>
      <c r="P112">
        <v>2576</v>
      </c>
      <c r="Q112">
        <v>7832.55</v>
      </c>
      <c r="R112">
        <v>162</v>
      </c>
      <c r="S112">
        <v>0</v>
      </c>
      <c r="T112">
        <v>12575.062032074329</v>
      </c>
      <c r="U112">
        <v>2477.0500000000002</v>
      </c>
      <c r="V112">
        <v>0</v>
      </c>
      <c r="W112">
        <v>1818.91</v>
      </c>
      <c r="X112">
        <v>154.13999999999999</v>
      </c>
      <c r="Y112">
        <v>1</v>
      </c>
    </row>
    <row r="113" spans="1:25">
      <c r="A113">
        <v>924527994</v>
      </c>
      <c r="B113">
        <v>1042021</v>
      </c>
      <c r="C113">
        <v>104</v>
      </c>
      <c r="D113">
        <v>2021</v>
      </c>
      <c r="E113" t="s">
        <v>128</v>
      </c>
      <c r="F113">
        <v>395.58473154362417</v>
      </c>
      <c r="G113">
        <v>57.757550335570471</v>
      </c>
      <c r="H113">
        <v>0</v>
      </c>
      <c r="I113">
        <v>7.6749346381837347</v>
      </c>
      <c r="J113">
        <v>0</v>
      </c>
      <c r="K113">
        <v>0</v>
      </c>
      <c r="L113">
        <v>0</v>
      </c>
      <c r="M113">
        <v>0</v>
      </c>
      <c r="N113">
        <v>461.01721651737842</v>
      </c>
      <c r="O113">
        <v>113893.66</v>
      </c>
      <c r="P113">
        <v>2576</v>
      </c>
      <c r="Q113">
        <v>7669.9400000000014</v>
      </c>
      <c r="R113">
        <v>161</v>
      </c>
      <c r="S113">
        <v>0</v>
      </c>
      <c r="T113">
        <v>12521.945336517379</v>
      </c>
      <c r="U113">
        <v>2477.0500000000002</v>
      </c>
      <c r="V113">
        <v>0</v>
      </c>
      <c r="W113">
        <v>1818.91</v>
      </c>
      <c r="X113">
        <v>154.13999999999999</v>
      </c>
      <c r="Y113">
        <v>1</v>
      </c>
    </row>
    <row r="114" spans="1:25">
      <c r="A114">
        <v>924527994</v>
      </c>
      <c r="B114">
        <v>1042023</v>
      </c>
      <c r="C114">
        <v>104</v>
      </c>
      <c r="D114">
        <v>2023</v>
      </c>
      <c r="E114" t="s">
        <v>128</v>
      </c>
      <c r="F114">
        <v>374.65248226950348</v>
      </c>
      <c r="G114">
        <v>90.080378250591025</v>
      </c>
      <c r="H114">
        <v>0</v>
      </c>
      <c r="I114">
        <v>7.6749346381837347</v>
      </c>
      <c r="J114">
        <v>0</v>
      </c>
      <c r="K114">
        <v>0</v>
      </c>
      <c r="L114">
        <v>0</v>
      </c>
      <c r="M114">
        <v>0</v>
      </c>
      <c r="N114">
        <v>472.4077951582783</v>
      </c>
      <c r="O114">
        <v>108690.14</v>
      </c>
      <c r="P114">
        <v>2576</v>
      </c>
      <c r="Q114">
        <v>7343.71</v>
      </c>
      <c r="R114">
        <v>162</v>
      </c>
      <c r="S114">
        <v>0</v>
      </c>
      <c r="T114">
        <v>12110.20409015828</v>
      </c>
      <c r="U114">
        <v>2477.0500000000002</v>
      </c>
      <c r="V114">
        <v>0</v>
      </c>
      <c r="W114">
        <v>1895.7</v>
      </c>
      <c r="X114">
        <v>154.13999999999999</v>
      </c>
      <c r="Y114">
        <v>1</v>
      </c>
    </row>
    <row r="115" spans="1:25">
      <c r="A115">
        <v>924527994</v>
      </c>
      <c r="B115">
        <v>1042022</v>
      </c>
      <c r="C115">
        <v>104</v>
      </c>
      <c r="D115">
        <v>2022</v>
      </c>
      <c r="E115" t="s">
        <v>128</v>
      </c>
      <c r="F115">
        <v>406.26726238830219</v>
      </c>
      <c r="G115">
        <v>63.314378554021133</v>
      </c>
      <c r="H115">
        <v>0</v>
      </c>
      <c r="I115">
        <v>7.6749346381837347</v>
      </c>
      <c r="J115">
        <v>0</v>
      </c>
      <c r="K115">
        <v>0</v>
      </c>
      <c r="L115">
        <v>0</v>
      </c>
      <c r="M115">
        <v>0</v>
      </c>
      <c r="N115">
        <v>477.25657558050699</v>
      </c>
      <c r="O115">
        <v>111291.9</v>
      </c>
      <c r="P115">
        <v>2576</v>
      </c>
      <c r="Q115">
        <v>7507.33</v>
      </c>
      <c r="R115">
        <v>161</v>
      </c>
      <c r="S115">
        <v>0</v>
      </c>
      <c r="T115">
        <v>12326.15751658051</v>
      </c>
      <c r="U115">
        <v>2477.0500000000002</v>
      </c>
      <c r="V115">
        <v>0</v>
      </c>
      <c r="W115">
        <v>1818.91</v>
      </c>
      <c r="X115">
        <v>154.13999999999999</v>
      </c>
      <c r="Y115">
        <v>1</v>
      </c>
    </row>
    <row r="116" spans="1:25">
      <c r="A116">
        <v>924527994</v>
      </c>
      <c r="B116">
        <v>1042024</v>
      </c>
      <c r="C116">
        <v>104</v>
      </c>
      <c r="D116">
        <v>2024</v>
      </c>
      <c r="E116" t="s">
        <v>128</v>
      </c>
      <c r="F116">
        <v>517</v>
      </c>
      <c r="G116">
        <v>12</v>
      </c>
      <c r="H116">
        <v>0</v>
      </c>
      <c r="I116">
        <v>7.6749346381837347</v>
      </c>
      <c r="J116">
        <v>0</v>
      </c>
      <c r="K116">
        <v>0</v>
      </c>
      <c r="L116">
        <v>0</v>
      </c>
      <c r="M116">
        <v>0</v>
      </c>
      <c r="N116">
        <v>536.67493463818369</v>
      </c>
      <c r="O116">
        <v>108121.51</v>
      </c>
      <c r="P116">
        <v>2599</v>
      </c>
      <c r="Q116">
        <v>7273.01</v>
      </c>
      <c r="R116">
        <v>163</v>
      </c>
      <c r="S116">
        <v>0</v>
      </c>
      <c r="T116">
        <v>12149.434618638181</v>
      </c>
      <c r="U116">
        <v>2477.0500000000002</v>
      </c>
      <c r="V116">
        <v>0</v>
      </c>
      <c r="W116">
        <v>1895.7</v>
      </c>
      <c r="X116">
        <v>154.13999999999999</v>
      </c>
      <c r="Y116">
        <v>1</v>
      </c>
    </row>
    <row r="117" spans="1:25">
      <c r="A117">
        <v>919173122</v>
      </c>
      <c r="B117">
        <v>1162020</v>
      </c>
      <c r="C117">
        <v>116</v>
      </c>
      <c r="D117">
        <v>2020</v>
      </c>
      <c r="E117" t="s">
        <v>251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0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12.12</v>
      </c>
      <c r="R117">
        <v>5</v>
      </c>
      <c r="S117">
        <v>0</v>
      </c>
      <c r="T117">
        <v>5.9296040000000003</v>
      </c>
      <c r="U117">
        <v>0</v>
      </c>
      <c r="V117">
        <v>0</v>
      </c>
      <c r="W117">
        <v>672.21</v>
      </c>
      <c r="X117">
        <v>0</v>
      </c>
      <c r="Y117">
        <v>0</v>
      </c>
    </row>
    <row r="118" spans="1:25">
      <c r="A118">
        <v>919173122</v>
      </c>
      <c r="B118">
        <v>1162021</v>
      </c>
      <c r="C118">
        <v>116</v>
      </c>
      <c r="D118">
        <v>2021</v>
      </c>
      <c r="E118" t="s">
        <v>251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0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7.07</v>
      </c>
      <c r="R118">
        <v>5</v>
      </c>
      <c r="S118">
        <v>0</v>
      </c>
      <c r="T118">
        <v>5.5422690000000001</v>
      </c>
      <c r="U118">
        <v>0</v>
      </c>
      <c r="V118">
        <v>0</v>
      </c>
      <c r="W118">
        <v>672.21</v>
      </c>
      <c r="X118">
        <v>0</v>
      </c>
      <c r="Y118">
        <v>0</v>
      </c>
    </row>
    <row r="119" spans="1:25">
      <c r="A119">
        <v>919173122</v>
      </c>
      <c r="B119">
        <v>1162022</v>
      </c>
      <c r="C119">
        <v>116</v>
      </c>
      <c r="D119">
        <v>2022</v>
      </c>
      <c r="E119" t="s">
        <v>251</v>
      </c>
      <c r="F119">
        <v>0</v>
      </c>
      <c r="G119">
        <v>0</v>
      </c>
      <c r="H119">
        <v>0</v>
      </c>
      <c r="I119">
        <v>0</v>
      </c>
      <c r="J119">
        <v>0</v>
      </c>
      <c r="K119">
        <v>0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>
        <v>672.21</v>
      </c>
      <c r="X119">
        <v>0</v>
      </c>
      <c r="Y119">
        <v>0</v>
      </c>
    </row>
    <row r="120" spans="1:25">
      <c r="A120">
        <v>919173122</v>
      </c>
      <c r="B120">
        <v>1162024</v>
      </c>
      <c r="C120">
        <v>116</v>
      </c>
      <c r="D120">
        <v>2024</v>
      </c>
      <c r="E120" t="s">
        <v>251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0</v>
      </c>
      <c r="M120">
        <v>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>
        <v>672.21</v>
      </c>
      <c r="X120">
        <v>0</v>
      </c>
      <c r="Y120">
        <v>0</v>
      </c>
    </row>
    <row r="121" spans="1:25">
      <c r="A121">
        <v>919173122</v>
      </c>
      <c r="B121">
        <v>1162023</v>
      </c>
      <c r="C121">
        <v>116</v>
      </c>
      <c r="D121">
        <v>2023</v>
      </c>
      <c r="E121" t="s">
        <v>251</v>
      </c>
      <c r="F121">
        <v>0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0</v>
      </c>
      <c r="V121">
        <v>0</v>
      </c>
      <c r="W121">
        <v>672.21</v>
      </c>
      <c r="X121">
        <v>0</v>
      </c>
      <c r="Y121">
        <v>0</v>
      </c>
    </row>
    <row r="122" spans="1:25">
      <c r="A122">
        <v>933584801</v>
      </c>
      <c r="B122">
        <v>1212023</v>
      </c>
      <c r="C122">
        <v>121</v>
      </c>
      <c r="D122">
        <v>2023</v>
      </c>
      <c r="E122" t="s">
        <v>252</v>
      </c>
      <c r="F122">
        <v>0</v>
      </c>
      <c r="G122">
        <v>0</v>
      </c>
      <c r="H122">
        <v>0</v>
      </c>
      <c r="I122">
        <v>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0</v>
      </c>
      <c r="V122">
        <v>0</v>
      </c>
      <c r="W122">
        <v>0</v>
      </c>
      <c r="X122">
        <v>0</v>
      </c>
      <c r="Y122">
        <v>0</v>
      </c>
    </row>
    <row r="123" spans="1:25">
      <c r="A123">
        <v>933584801</v>
      </c>
      <c r="B123">
        <v>1212022</v>
      </c>
      <c r="C123">
        <v>121</v>
      </c>
      <c r="D123">
        <v>2022</v>
      </c>
      <c r="E123" t="s">
        <v>252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0</v>
      </c>
      <c r="V123">
        <v>0</v>
      </c>
      <c r="W123">
        <v>0</v>
      </c>
      <c r="X123">
        <v>0</v>
      </c>
      <c r="Y123">
        <v>0</v>
      </c>
    </row>
    <row r="124" spans="1:25">
      <c r="A124">
        <v>933584801</v>
      </c>
      <c r="B124">
        <v>1212021</v>
      </c>
      <c r="C124">
        <v>121</v>
      </c>
      <c r="D124">
        <v>2021</v>
      </c>
      <c r="E124" t="s">
        <v>252</v>
      </c>
      <c r="F124">
        <v>0</v>
      </c>
      <c r="G124">
        <v>0</v>
      </c>
      <c r="H124">
        <v>0</v>
      </c>
      <c r="I124">
        <v>0</v>
      </c>
      <c r="J124">
        <v>0</v>
      </c>
      <c r="K124">
        <v>0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>
        <v>0</v>
      </c>
      <c r="X124">
        <v>0</v>
      </c>
      <c r="Y124">
        <v>0</v>
      </c>
    </row>
    <row r="125" spans="1:25">
      <c r="A125">
        <v>933584801</v>
      </c>
      <c r="B125">
        <v>1212024</v>
      </c>
      <c r="C125">
        <v>121</v>
      </c>
      <c r="D125">
        <v>2024</v>
      </c>
      <c r="E125" t="s">
        <v>252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0</v>
      </c>
      <c r="M125">
        <v>0</v>
      </c>
      <c r="N125">
        <v>0</v>
      </c>
      <c r="O125">
        <v>0</v>
      </c>
      <c r="P125">
        <v>0</v>
      </c>
      <c r="Q125">
        <v>0</v>
      </c>
      <c r="R125">
        <v>0</v>
      </c>
      <c r="S125">
        <v>0</v>
      </c>
      <c r="T125">
        <v>0</v>
      </c>
      <c r="U125">
        <v>0</v>
      </c>
      <c r="V125">
        <v>0</v>
      </c>
      <c r="W125">
        <v>0</v>
      </c>
      <c r="X125">
        <v>0</v>
      </c>
      <c r="Y125">
        <v>0</v>
      </c>
    </row>
    <row r="126" spans="1:25">
      <c r="A126">
        <v>933584801</v>
      </c>
      <c r="B126">
        <v>1212020</v>
      </c>
      <c r="C126">
        <v>121</v>
      </c>
      <c r="D126">
        <v>2020</v>
      </c>
      <c r="E126" t="s">
        <v>252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0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0</v>
      </c>
      <c r="V126">
        <v>0</v>
      </c>
      <c r="W126">
        <v>0</v>
      </c>
      <c r="X126">
        <v>0</v>
      </c>
      <c r="Y126">
        <v>0</v>
      </c>
    </row>
    <row r="127" spans="1:25">
      <c r="A127">
        <v>923152601</v>
      </c>
      <c r="B127">
        <v>1322020</v>
      </c>
      <c r="C127">
        <v>132</v>
      </c>
      <c r="D127">
        <v>2020</v>
      </c>
      <c r="E127" t="s">
        <v>72</v>
      </c>
      <c r="F127">
        <v>6487.0999131190274</v>
      </c>
      <c r="G127">
        <v>4041.458731537793</v>
      </c>
      <c r="H127">
        <v>1811.37706342311</v>
      </c>
      <c r="I127">
        <v>1487.8363011885281</v>
      </c>
      <c r="J127">
        <v>40.93622782607698</v>
      </c>
      <c r="K127">
        <v>0</v>
      </c>
      <c r="L127">
        <v>0</v>
      </c>
      <c r="M127">
        <v>0</v>
      </c>
      <c r="N127">
        <v>10245.95411024832</v>
      </c>
      <c r="O127">
        <v>2463.39</v>
      </c>
      <c r="P127">
        <v>227</v>
      </c>
      <c r="Q127">
        <v>188133.71</v>
      </c>
      <c r="R127">
        <v>5700</v>
      </c>
      <c r="S127">
        <v>236.95543672014259</v>
      </c>
      <c r="T127">
        <v>31028.70711696846</v>
      </c>
      <c r="U127">
        <v>23483.11</v>
      </c>
      <c r="V127">
        <v>307.81</v>
      </c>
      <c r="W127">
        <v>14015.64</v>
      </c>
      <c r="X127">
        <v>640.71</v>
      </c>
      <c r="Y127">
        <v>1</v>
      </c>
    </row>
    <row r="128" spans="1:25">
      <c r="A128">
        <v>923152601</v>
      </c>
      <c r="B128">
        <v>1322023</v>
      </c>
      <c r="C128">
        <v>132</v>
      </c>
      <c r="D128">
        <v>2023</v>
      </c>
      <c r="E128" t="s">
        <v>72</v>
      </c>
      <c r="F128">
        <v>6530.8274231678488</v>
      </c>
      <c r="G128">
        <v>8660</v>
      </c>
      <c r="H128">
        <v>5230.80378250591</v>
      </c>
      <c r="I128">
        <v>1487.8363011885281</v>
      </c>
      <c r="J128">
        <v>40.93622782607698</v>
      </c>
      <c r="K128">
        <v>0</v>
      </c>
      <c r="L128">
        <v>0</v>
      </c>
      <c r="M128">
        <v>0</v>
      </c>
      <c r="N128">
        <v>11488.79616967654</v>
      </c>
      <c r="O128">
        <v>176485.38</v>
      </c>
      <c r="P128">
        <v>5271</v>
      </c>
      <c r="Q128">
        <v>193836.17</v>
      </c>
      <c r="R128">
        <v>7377</v>
      </c>
      <c r="S128">
        <v>488.62962962962962</v>
      </c>
      <c r="T128">
        <v>53029.088684306167</v>
      </c>
      <c r="U128">
        <v>25074.799999999999</v>
      </c>
      <c r="V128">
        <v>307.81</v>
      </c>
      <c r="W128">
        <v>15836.66</v>
      </c>
      <c r="X128">
        <v>800.4</v>
      </c>
      <c r="Y128">
        <v>1</v>
      </c>
    </row>
    <row r="129" spans="1:25">
      <c r="A129">
        <v>923152601</v>
      </c>
      <c r="B129">
        <v>1322024</v>
      </c>
      <c r="C129">
        <v>132</v>
      </c>
      <c r="D129">
        <v>2024</v>
      </c>
      <c r="E129" t="s">
        <v>72</v>
      </c>
      <c r="F129">
        <v>6365</v>
      </c>
      <c r="G129">
        <v>6494</v>
      </c>
      <c r="H129">
        <v>3352</v>
      </c>
      <c r="I129">
        <v>1487.8363011885281</v>
      </c>
      <c r="J129">
        <v>40.93622782607698</v>
      </c>
      <c r="K129">
        <v>0</v>
      </c>
      <c r="L129">
        <v>0</v>
      </c>
      <c r="M129">
        <v>0</v>
      </c>
      <c r="N129">
        <v>11035.772529014601</v>
      </c>
      <c r="O129">
        <v>195997.57</v>
      </c>
      <c r="P129">
        <v>5995</v>
      </c>
      <c r="Q129">
        <v>193972.52</v>
      </c>
      <c r="R129">
        <v>7733</v>
      </c>
      <c r="S129">
        <v>917</v>
      </c>
      <c r="T129">
        <v>55591.478432014599</v>
      </c>
      <c r="U129">
        <v>25074.799999999999</v>
      </c>
      <c r="V129">
        <v>307.81</v>
      </c>
      <c r="W129">
        <v>16490.88</v>
      </c>
      <c r="X129">
        <v>800.4</v>
      </c>
      <c r="Y129">
        <v>1</v>
      </c>
    </row>
    <row r="130" spans="1:25">
      <c r="A130">
        <v>923152601</v>
      </c>
      <c r="B130">
        <v>1322021</v>
      </c>
      <c r="C130">
        <v>132</v>
      </c>
      <c r="D130">
        <v>2021</v>
      </c>
      <c r="E130" t="s">
        <v>72</v>
      </c>
      <c r="F130">
        <v>4075.7214765100671</v>
      </c>
      <c r="G130">
        <v>4223.9295302013415</v>
      </c>
      <c r="H130">
        <v>1239.0629194630869</v>
      </c>
      <c r="I130">
        <v>1487.8363011885281</v>
      </c>
      <c r="J130">
        <v>40.93622782607698</v>
      </c>
      <c r="K130">
        <v>0</v>
      </c>
      <c r="L130">
        <v>0</v>
      </c>
      <c r="M130">
        <v>0</v>
      </c>
      <c r="N130">
        <v>8589.3606162629276</v>
      </c>
      <c r="O130">
        <v>10653.48</v>
      </c>
      <c r="P130">
        <v>364</v>
      </c>
      <c r="Q130">
        <v>190941.51</v>
      </c>
      <c r="R130">
        <v>7068</v>
      </c>
      <c r="S130">
        <v>0</v>
      </c>
      <c r="T130">
        <v>31483.696349262929</v>
      </c>
      <c r="U130">
        <v>23483.11</v>
      </c>
      <c r="V130">
        <v>307.81</v>
      </c>
      <c r="W130">
        <v>14141.42</v>
      </c>
      <c r="X130">
        <v>651.07000000000005</v>
      </c>
      <c r="Y130">
        <v>1</v>
      </c>
    </row>
    <row r="131" spans="1:25">
      <c r="A131">
        <v>923152601</v>
      </c>
      <c r="B131">
        <v>1322022</v>
      </c>
      <c r="C131">
        <v>132</v>
      </c>
      <c r="D131">
        <v>2022</v>
      </c>
      <c r="E131" t="s">
        <v>72</v>
      </c>
      <c r="F131">
        <v>4456.2770105605196</v>
      </c>
      <c r="G131">
        <v>6340.9350121852158</v>
      </c>
      <c r="H131">
        <v>3262.8009748172221</v>
      </c>
      <c r="I131">
        <v>1487.8363011885281</v>
      </c>
      <c r="J131">
        <v>40.93622782607698</v>
      </c>
      <c r="K131">
        <v>0</v>
      </c>
      <c r="L131">
        <v>0</v>
      </c>
      <c r="M131">
        <v>0</v>
      </c>
      <c r="N131">
        <v>9063.1835769431182</v>
      </c>
      <c r="O131">
        <v>76289.34</v>
      </c>
      <c r="P131">
        <v>2285</v>
      </c>
      <c r="Q131">
        <v>190943.53</v>
      </c>
      <c r="R131">
        <v>7220</v>
      </c>
      <c r="S131">
        <v>-105.5309446254072</v>
      </c>
      <c r="T131">
        <v>38959.413761317708</v>
      </c>
      <c r="U131">
        <v>23483.11</v>
      </c>
      <c r="V131">
        <v>307.81</v>
      </c>
      <c r="W131">
        <v>14855.5</v>
      </c>
      <c r="X131">
        <v>651.07000000000005</v>
      </c>
      <c r="Y131">
        <v>1</v>
      </c>
    </row>
    <row r="132" spans="1:25">
      <c r="A132">
        <v>921683057</v>
      </c>
      <c r="B132">
        <v>1332024</v>
      </c>
      <c r="C132">
        <v>133</v>
      </c>
      <c r="D132">
        <v>2024</v>
      </c>
      <c r="E132" t="s">
        <v>73</v>
      </c>
      <c r="F132">
        <v>6378</v>
      </c>
      <c r="G132">
        <v>2365</v>
      </c>
      <c r="H132">
        <v>612</v>
      </c>
      <c r="I132">
        <v>168.06980838373789</v>
      </c>
      <c r="J132">
        <v>0</v>
      </c>
      <c r="K132">
        <v>0</v>
      </c>
      <c r="L132">
        <v>53</v>
      </c>
      <c r="M132">
        <v>0</v>
      </c>
      <c r="N132">
        <v>8246.0698083837378</v>
      </c>
      <c r="O132">
        <v>88.88</v>
      </c>
      <c r="P132">
        <v>4</v>
      </c>
      <c r="Q132">
        <v>84721.83</v>
      </c>
      <c r="R132">
        <v>3309</v>
      </c>
      <c r="S132">
        <v>964</v>
      </c>
      <c r="T132">
        <v>19028.05126538374</v>
      </c>
      <c r="U132">
        <v>28912.67</v>
      </c>
      <c r="V132">
        <v>1038.57</v>
      </c>
      <c r="W132">
        <v>5156.2700000000004</v>
      </c>
      <c r="X132">
        <v>1206.8</v>
      </c>
      <c r="Y132">
        <v>1</v>
      </c>
    </row>
    <row r="133" spans="1:25">
      <c r="A133">
        <v>921683057</v>
      </c>
      <c r="B133">
        <v>1332021</v>
      </c>
      <c r="C133">
        <v>133</v>
      </c>
      <c r="D133">
        <v>2021</v>
      </c>
      <c r="E133" t="s">
        <v>73</v>
      </c>
      <c r="F133">
        <v>5201.4488255033566</v>
      </c>
      <c r="G133">
        <v>1572.531040268457</v>
      </c>
      <c r="H133">
        <v>472.95805369127521</v>
      </c>
      <c r="I133">
        <v>168.06980838373789</v>
      </c>
      <c r="J133">
        <v>0</v>
      </c>
      <c r="K133">
        <v>0</v>
      </c>
      <c r="L133">
        <v>0</v>
      </c>
      <c r="M133">
        <v>0</v>
      </c>
      <c r="N133">
        <v>6469.0916204642754</v>
      </c>
      <c r="O133">
        <v>99.99</v>
      </c>
      <c r="P133">
        <v>3</v>
      </c>
      <c r="Q133">
        <v>85420.75</v>
      </c>
      <c r="R133">
        <v>3491</v>
      </c>
      <c r="S133">
        <v>848.08957795004312</v>
      </c>
      <c r="T133">
        <v>17370.621956414321</v>
      </c>
      <c r="U133">
        <v>28912.67</v>
      </c>
      <c r="V133">
        <v>1038.57</v>
      </c>
      <c r="W133">
        <v>5366.98</v>
      </c>
      <c r="X133">
        <v>1206.8</v>
      </c>
      <c r="Y133">
        <v>1</v>
      </c>
    </row>
    <row r="134" spans="1:25">
      <c r="A134">
        <v>921683057</v>
      </c>
      <c r="B134">
        <v>1332022</v>
      </c>
      <c r="C134">
        <v>133</v>
      </c>
      <c r="D134">
        <v>2022</v>
      </c>
      <c r="E134" t="s">
        <v>73</v>
      </c>
      <c r="F134">
        <v>8448.2485783915527</v>
      </c>
      <c r="G134">
        <v>3825.2437043054429</v>
      </c>
      <c r="H134">
        <v>692.23720552396435</v>
      </c>
      <c r="I134">
        <v>168.06980838373789</v>
      </c>
      <c r="J134">
        <v>0</v>
      </c>
      <c r="K134">
        <v>0</v>
      </c>
      <c r="L134">
        <v>0</v>
      </c>
      <c r="M134">
        <v>0</v>
      </c>
      <c r="N134">
        <v>11749.324885556771</v>
      </c>
      <c r="O134">
        <v>95.95</v>
      </c>
      <c r="P134">
        <v>4</v>
      </c>
      <c r="Q134">
        <v>84138.05</v>
      </c>
      <c r="R134">
        <v>3441</v>
      </c>
      <c r="S134">
        <v>0</v>
      </c>
      <c r="T134">
        <v>21655.07268555677</v>
      </c>
      <c r="U134">
        <v>28912.67</v>
      </c>
      <c r="V134">
        <v>1038.57</v>
      </c>
      <c r="W134">
        <v>5156.2700000000004</v>
      </c>
      <c r="X134">
        <v>1206.8</v>
      </c>
      <c r="Y134">
        <v>1</v>
      </c>
    </row>
    <row r="135" spans="1:25">
      <c r="A135">
        <v>921683057</v>
      </c>
      <c r="B135">
        <v>1332023</v>
      </c>
      <c r="C135">
        <v>133</v>
      </c>
      <c r="D135">
        <v>2023</v>
      </c>
      <c r="E135" t="s">
        <v>73</v>
      </c>
      <c r="F135">
        <v>9146.2293144208033</v>
      </c>
      <c r="G135">
        <v>3562.2695035460988</v>
      </c>
      <c r="H135">
        <v>422.76359338061468</v>
      </c>
      <c r="I135">
        <v>168.06980838373789</v>
      </c>
      <c r="J135">
        <v>0</v>
      </c>
      <c r="K135">
        <v>0</v>
      </c>
      <c r="L135">
        <v>0</v>
      </c>
      <c r="M135">
        <v>0</v>
      </c>
      <c r="N135">
        <v>12453.805032970031</v>
      </c>
      <c r="O135">
        <v>92.92</v>
      </c>
      <c r="P135">
        <v>3</v>
      </c>
      <c r="Q135">
        <v>85986.35</v>
      </c>
      <c r="R135">
        <v>3148</v>
      </c>
      <c r="S135">
        <v>1779.271604938272</v>
      </c>
      <c r="T135">
        <v>23986.356646908302</v>
      </c>
      <c r="U135">
        <v>28912.67</v>
      </c>
      <c r="V135">
        <v>1038.57</v>
      </c>
      <c r="W135">
        <v>5156.2700000000004</v>
      </c>
      <c r="X135">
        <v>1206.8</v>
      </c>
      <c r="Y135">
        <v>1</v>
      </c>
    </row>
    <row r="136" spans="1:25">
      <c r="A136">
        <v>921683057</v>
      </c>
      <c r="B136">
        <v>1332020</v>
      </c>
      <c r="C136">
        <v>133</v>
      </c>
      <c r="D136">
        <v>2020</v>
      </c>
      <c r="E136" t="s">
        <v>73</v>
      </c>
      <c r="F136">
        <v>3389.1372719374458</v>
      </c>
      <c r="G136">
        <v>1888.1207645525631</v>
      </c>
      <c r="H136">
        <v>235.874022589053</v>
      </c>
      <c r="I136">
        <v>168.06980838373789</v>
      </c>
      <c r="J136">
        <v>0</v>
      </c>
      <c r="K136">
        <v>0</v>
      </c>
      <c r="L136">
        <v>0</v>
      </c>
      <c r="M136">
        <v>0</v>
      </c>
      <c r="N136">
        <v>5209.4538222846941</v>
      </c>
      <c r="O136">
        <v>103.02</v>
      </c>
      <c r="P136">
        <v>4</v>
      </c>
      <c r="Q136">
        <v>87057.96</v>
      </c>
      <c r="R136">
        <v>3411</v>
      </c>
      <c r="S136">
        <v>2260.0071301247772</v>
      </c>
      <c r="T136">
        <v>17569.708118409471</v>
      </c>
      <c r="U136">
        <v>28912.67</v>
      </c>
      <c r="V136">
        <v>1038.57</v>
      </c>
      <c r="W136">
        <v>5366.98</v>
      </c>
      <c r="X136">
        <v>1206.8</v>
      </c>
      <c r="Y136">
        <v>1</v>
      </c>
    </row>
    <row r="137" spans="1:25">
      <c r="A137">
        <v>923436596</v>
      </c>
      <c r="B137">
        <v>1352023</v>
      </c>
      <c r="C137">
        <v>135</v>
      </c>
      <c r="D137">
        <v>2023</v>
      </c>
      <c r="E137" t="s">
        <v>129</v>
      </c>
      <c r="F137">
        <v>0</v>
      </c>
      <c r="G137">
        <v>0</v>
      </c>
      <c r="H137">
        <v>0</v>
      </c>
      <c r="I137">
        <v>0</v>
      </c>
      <c r="J137">
        <v>0</v>
      </c>
      <c r="K137">
        <v>0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24.24</v>
      </c>
      <c r="R137">
        <v>5</v>
      </c>
      <c r="S137">
        <v>0</v>
      </c>
      <c r="T137">
        <v>6.8592080000000006</v>
      </c>
      <c r="U137">
        <v>0</v>
      </c>
      <c r="V137">
        <v>0</v>
      </c>
      <c r="W137">
        <v>617.39</v>
      </c>
      <c r="X137">
        <v>0</v>
      </c>
      <c r="Y137">
        <v>0</v>
      </c>
    </row>
    <row r="138" spans="1:25">
      <c r="A138">
        <v>923436596</v>
      </c>
      <c r="B138">
        <v>1352022</v>
      </c>
      <c r="C138">
        <v>135</v>
      </c>
      <c r="D138">
        <v>2022</v>
      </c>
      <c r="E138" t="s">
        <v>129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0</v>
      </c>
      <c r="L138">
        <v>0</v>
      </c>
      <c r="M138">
        <v>0</v>
      </c>
      <c r="N138">
        <v>0</v>
      </c>
      <c r="O138">
        <v>0</v>
      </c>
      <c r="P138">
        <v>0</v>
      </c>
      <c r="Q138">
        <v>29.29</v>
      </c>
      <c r="R138">
        <v>4</v>
      </c>
      <c r="S138">
        <v>0</v>
      </c>
      <c r="T138">
        <v>6.246543</v>
      </c>
      <c r="U138">
        <v>0</v>
      </c>
      <c r="V138">
        <v>0</v>
      </c>
      <c r="W138">
        <v>617.39</v>
      </c>
      <c r="X138">
        <v>0</v>
      </c>
      <c r="Y138">
        <v>0</v>
      </c>
    </row>
    <row r="139" spans="1:25">
      <c r="A139">
        <v>923436596</v>
      </c>
      <c r="B139">
        <v>1352020</v>
      </c>
      <c r="C139">
        <v>135</v>
      </c>
      <c r="D139">
        <v>2020</v>
      </c>
      <c r="E139" t="s">
        <v>129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0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37.369999999999997</v>
      </c>
      <c r="R139">
        <v>62</v>
      </c>
      <c r="S139">
        <v>0</v>
      </c>
      <c r="T139">
        <v>64.866279000000006</v>
      </c>
      <c r="U139">
        <v>0</v>
      </c>
      <c r="V139">
        <v>0</v>
      </c>
      <c r="W139">
        <v>617.39</v>
      </c>
      <c r="X139">
        <v>0</v>
      </c>
      <c r="Y139">
        <v>0</v>
      </c>
    </row>
    <row r="140" spans="1:25">
      <c r="A140">
        <v>923436596</v>
      </c>
      <c r="B140">
        <v>1352021</v>
      </c>
      <c r="C140">
        <v>135</v>
      </c>
      <c r="D140">
        <v>2021</v>
      </c>
      <c r="E140" t="s">
        <v>129</v>
      </c>
      <c r="F140">
        <v>0</v>
      </c>
      <c r="G140">
        <v>0</v>
      </c>
      <c r="H140">
        <v>0</v>
      </c>
      <c r="I140">
        <v>0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33.33</v>
      </c>
      <c r="R140">
        <v>4</v>
      </c>
      <c r="S140">
        <v>0</v>
      </c>
      <c r="T140">
        <v>6.5564110000000007</v>
      </c>
      <c r="U140">
        <v>0</v>
      </c>
      <c r="V140">
        <v>0</v>
      </c>
      <c r="W140">
        <v>617.39</v>
      </c>
      <c r="X140">
        <v>0</v>
      </c>
      <c r="Y140">
        <v>0</v>
      </c>
    </row>
    <row r="141" spans="1:25">
      <c r="A141">
        <v>923436596</v>
      </c>
      <c r="B141">
        <v>1352024</v>
      </c>
      <c r="C141">
        <v>135</v>
      </c>
      <c r="D141">
        <v>2024</v>
      </c>
      <c r="E141" t="s">
        <v>129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>
        <v>0</v>
      </c>
      <c r="Q141">
        <v>19.190000000000001</v>
      </c>
      <c r="R141">
        <v>5</v>
      </c>
      <c r="S141">
        <v>0</v>
      </c>
      <c r="T141">
        <v>6.4718730000000004</v>
      </c>
      <c r="U141">
        <v>0</v>
      </c>
      <c r="V141">
        <v>0</v>
      </c>
      <c r="W141">
        <v>617.39</v>
      </c>
      <c r="X141">
        <v>0</v>
      </c>
      <c r="Y141">
        <v>0</v>
      </c>
    </row>
    <row r="142" spans="1:25">
      <c r="A142">
        <v>968398083</v>
      </c>
      <c r="B142">
        <v>1572020</v>
      </c>
      <c r="C142">
        <v>157</v>
      </c>
      <c r="D142">
        <v>2020</v>
      </c>
      <c r="E142" t="s">
        <v>130</v>
      </c>
      <c r="F142">
        <v>717.77932232841022</v>
      </c>
      <c r="G142">
        <v>73.357949609035629</v>
      </c>
      <c r="H142">
        <v>0</v>
      </c>
      <c r="I142">
        <v>0</v>
      </c>
      <c r="J142">
        <v>0</v>
      </c>
      <c r="K142">
        <v>0</v>
      </c>
      <c r="L142">
        <v>0</v>
      </c>
      <c r="M142">
        <v>0</v>
      </c>
      <c r="N142">
        <v>791.1372719374458</v>
      </c>
      <c r="O142">
        <v>0</v>
      </c>
      <c r="P142">
        <v>0</v>
      </c>
      <c r="Q142">
        <v>3831.94</v>
      </c>
      <c r="R142">
        <v>340</v>
      </c>
      <c r="S142">
        <v>0</v>
      </c>
      <c r="T142">
        <v>1425.0470699374459</v>
      </c>
      <c r="U142">
        <v>0</v>
      </c>
      <c r="V142">
        <v>0</v>
      </c>
      <c r="W142">
        <v>1118.74</v>
      </c>
      <c r="X142">
        <v>0</v>
      </c>
      <c r="Y142">
        <v>0</v>
      </c>
    </row>
    <row r="143" spans="1:25">
      <c r="A143">
        <v>968398083</v>
      </c>
      <c r="B143">
        <v>1572022</v>
      </c>
      <c r="C143">
        <v>157</v>
      </c>
      <c r="D143">
        <v>2022</v>
      </c>
      <c r="E143" t="s">
        <v>130</v>
      </c>
      <c r="F143">
        <v>842.08123476848107</v>
      </c>
      <c r="G143">
        <v>84.419171405361496</v>
      </c>
      <c r="H143">
        <v>0</v>
      </c>
      <c r="I143">
        <v>0</v>
      </c>
      <c r="J143">
        <v>0</v>
      </c>
      <c r="K143">
        <v>0</v>
      </c>
      <c r="L143">
        <v>0</v>
      </c>
      <c r="M143">
        <v>0</v>
      </c>
      <c r="N143">
        <v>926.50040617384252</v>
      </c>
      <c r="O143">
        <v>0</v>
      </c>
      <c r="P143">
        <v>0</v>
      </c>
      <c r="Q143">
        <v>3672.36</v>
      </c>
      <c r="R143">
        <v>530</v>
      </c>
      <c r="S143">
        <v>0</v>
      </c>
      <c r="T143">
        <v>1738.170418173843</v>
      </c>
      <c r="U143">
        <v>0</v>
      </c>
      <c r="V143">
        <v>0</v>
      </c>
      <c r="W143">
        <v>1118.74</v>
      </c>
      <c r="X143">
        <v>0</v>
      </c>
      <c r="Y143">
        <v>0</v>
      </c>
    </row>
    <row r="144" spans="1:25">
      <c r="A144">
        <v>968398083</v>
      </c>
      <c r="B144">
        <v>1572023</v>
      </c>
      <c r="C144">
        <v>157</v>
      </c>
      <c r="D144">
        <v>2023</v>
      </c>
      <c r="E144" t="s">
        <v>130</v>
      </c>
      <c r="F144">
        <v>613.16075650118205</v>
      </c>
      <c r="G144">
        <v>84.96217494089835</v>
      </c>
      <c r="H144">
        <v>0</v>
      </c>
      <c r="I144">
        <v>0</v>
      </c>
      <c r="J144">
        <v>0</v>
      </c>
      <c r="K144">
        <v>0</v>
      </c>
      <c r="L144">
        <v>0</v>
      </c>
      <c r="M144">
        <v>0</v>
      </c>
      <c r="N144">
        <v>698.12293144208036</v>
      </c>
      <c r="O144">
        <v>0</v>
      </c>
      <c r="P144">
        <v>0</v>
      </c>
      <c r="Q144">
        <v>3407.74</v>
      </c>
      <c r="R144">
        <v>531</v>
      </c>
      <c r="S144">
        <v>0</v>
      </c>
      <c r="T144">
        <v>1490.49658944208</v>
      </c>
      <c r="U144">
        <v>0</v>
      </c>
      <c r="V144">
        <v>0</v>
      </c>
      <c r="W144">
        <v>1118.74</v>
      </c>
      <c r="X144">
        <v>0</v>
      </c>
      <c r="Y144">
        <v>0</v>
      </c>
    </row>
    <row r="145" spans="1:25">
      <c r="A145">
        <v>968398083</v>
      </c>
      <c r="B145">
        <v>1572024</v>
      </c>
      <c r="C145">
        <v>157</v>
      </c>
      <c r="D145">
        <v>2024</v>
      </c>
      <c r="E145" t="s">
        <v>130</v>
      </c>
      <c r="F145">
        <v>88</v>
      </c>
      <c r="G145">
        <v>0</v>
      </c>
      <c r="H145">
        <v>0</v>
      </c>
      <c r="I145">
        <v>0</v>
      </c>
      <c r="J145">
        <v>0</v>
      </c>
      <c r="K145">
        <v>0</v>
      </c>
      <c r="L145">
        <v>0</v>
      </c>
      <c r="M145">
        <v>0</v>
      </c>
      <c r="N145">
        <v>88</v>
      </c>
      <c r="O145">
        <v>0</v>
      </c>
      <c r="P145">
        <v>0</v>
      </c>
      <c r="Q145">
        <v>3147.16</v>
      </c>
      <c r="R145">
        <v>258</v>
      </c>
      <c r="S145">
        <v>0</v>
      </c>
      <c r="T145">
        <v>587.38717199999996</v>
      </c>
      <c r="U145">
        <v>0</v>
      </c>
      <c r="V145">
        <v>0</v>
      </c>
      <c r="W145">
        <v>1118.74</v>
      </c>
      <c r="X145">
        <v>0</v>
      </c>
      <c r="Y145">
        <v>0</v>
      </c>
    </row>
    <row r="146" spans="1:25">
      <c r="A146">
        <v>968398083</v>
      </c>
      <c r="B146">
        <v>1572021</v>
      </c>
      <c r="C146">
        <v>157</v>
      </c>
      <c r="D146">
        <v>2021</v>
      </c>
      <c r="E146" t="s">
        <v>130</v>
      </c>
      <c r="F146">
        <v>658.21812080536915</v>
      </c>
      <c r="G146">
        <v>79.552852348993298</v>
      </c>
      <c r="H146">
        <v>0</v>
      </c>
      <c r="I146">
        <v>0</v>
      </c>
      <c r="J146">
        <v>0</v>
      </c>
      <c r="K146">
        <v>0</v>
      </c>
      <c r="L146">
        <v>0</v>
      </c>
      <c r="M146">
        <v>0</v>
      </c>
      <c r="N146">
        <v>737.77097315436242</v>
      </c>
      <c r="O146">
        <v>0</v>
      </c>
      <c r="P146">
        <v>0</v>
      </c>
      <c r="Q146">
        <v>3584.49</v>
      </c>
      <c r="R146">
        <v>285</v>
      </c>
      <c r="S146">
        <v>0</v>
      </c>
      <c r="T146">
        <v>1297.701356154362</v>
      </c>
      <c r="U146">
        <v>0</v>
      </c>
      <c r="V146">
        <v>0</v>
      </c>
      <c r="W146">
        <v>1118.74</v>
      </c>
      <c r="X146">
        <v>0</v>
      </c>
      <c r="Y146">
        <v>0</v>
      </c>
    </row>
    <row r="147" spans="1:25">
      <c r="A147">
        <v>925017809</v>
      </c>
      <c r="B147">
        <v>1612020</v>
      </c>
      <c r="C147">
        <v>161</v>
      </c>
      <c r="D147">
        <v>2020</v>
      </c>
      <c r="E147" t="s">
        <v>131</v>
      </c>
      <c r="F147">
        <v>101.57254561251089</v>
      </c>
      <c r="G147">
        <v>269.73153779322331</v>
      </c>
      <c r="H147">
        <v>15.800173761946141</v>
      </c>
      <c r="I147">
        <v>22.362361082917559</v>
      </c>
      <c r="J147">
        <v>0</v>
      </c>
      <c r="K147">
        <v>-10.441134751773051</v>
      </c>
      <c r="L147">
        <v>0</v>
      </c>
      <c r="M147">
        <v>0</v>
      </c>
      <c r="N147">
        <v>367.42513597493252</v>
      </c>
      <c r="O147">
        <v>0</v>
      </c>
      <c r="P147">
        <v>7</v>
      </c>
      <c r="Q147">
        <v>8532.48</v>
      </c>
      <c r="R147">
        <v>370</v>
      </c>
      <c r="S147">
        <v>517.9679144385027</v>
      </c>
      <c r="T147">
        <v>1916.834266413435</v>
      </c>
      <c r="U147">
        <v>2235.54</v>
      </c>
      <c r="V147">
        <v>0</v>
      </c>
      <c r="W147">
        <v>1479.9</v>
      </c>
      <c r="X147">
        <v>10.7</v>
      </c>
      <c r="Y147">
        <v>0</v>
      </c>
    </row>
    <row r="148" spans="1:25">
      <c r="A148">
        <v>925017809</v>
      </c>
      <c r="B148">
        <v>1612021</v>
      </c>
      <c r="C148">
        <v>161</v>
      </c>
      <c r="D148">
        <v>2021</v>
      </c>
      <c r="E148" t="s">
        <v>131</v>
      </c>
      <c r="F148">
        <v>270.26174496644302</v>
      </c>
      <c r="G148">
        <v>49.039429530201339</v>
      </c>
      <c r="H148">
        <v>42.500838926174502</v>
      </c>
      <c r="I148">
        <v>22.362361082917559</v>
      </c>
      <c r="J148">
        <v>0</v>
      </c>
      <c r="K148">
        <v>-10.441134751773051</v>
      </c>
      <c r="L148">
        <v>0</v>
      </c>
      <c r="M148">
        <v>0</v>
      </c>
      <c r="N148">
        <v>288.72156190161428</v>
      </c>
      <c r="O148">
        <v>0</v>
      </c>
      <c r="P148">
        <v>0</v>
      </c>
      <c r="Q148">
        <v>8190.09</v>
      </c>
      <c r="R148">
        <v>323</v>
      </c>
      <c r="S148">
        <v>2363.6037898363479</v>
      </c>
      <c r="T148">
        <v>3603.5052547379619</v>
      </c>
      <c r="U148">
        <v>2235.54</v>
      </c>
      <c r="V148">
        <v>0</v>
      </c>
      <c r="W148">
        <v>1479.9</v>
      </c>
      <c r="X148">
        <v>10.7</v>
      </c>
      <c r="Y148">
        <v>0</v>
      </c>
    </row>
    <row r="149" spans="1:25">
      <c r="A149">
        <v>925017809</v>
      </c>
      <c r="B149">
        <v>1612022</v>
      </c>
      <c r="C149">
        <v>161</v>
      </c>
      <c r="D149">
        <v>2022</v>
      </c>
      <c r="E149" t="s">
        <v>131</v>
      </c>
      <c r="F149">
        <v>-27.436230706742489</v>
      </c>
      <c r="G149">
        <v>334.51096669374499</v>
      </c>
      <c r="H149">
        <v>0</v>
      </c>
      <c r="I149">
        <v>22.362361082917559</v>
      </c>
      <c r="J149">
        <v>0</v>
      </c>
      <c r="K149">
        <v>-10.441134751773051</v>
      </c>
      <c r="L149">
        <v>0</v>
      </c>
      <c r="M149">
        <v>0</v>
      </c>
      <c r="N149">
        <v>318.99596231814701</v>
      </c>
      <c r="O149">
        <v>0</v>
      </c>
      <c r="P149">
        <v>0</v>
      </c>
      <c r="Q149">
        <v>9748.52</v>
      </c>
      <c r="R149">
        <v>342</v>
      </c>
      <c r="S149">
        <v>57.661237785016283</v>
      </c>
      <c r="T149">
        <v>1466.3686841031631</v>
      </c>
      <c r="U149">
        <v>2235.54</v>
      </c>
      <c r="V149">
        <v>0</v>
      </c>
      <c r="W149">
        <v>1479.9</v>
      </c>
      <c r="X149">
        <v>10.7</v>
      </c>
      <c r="Y149">
        <v>0</v>
      </c>
    </row>
    <row r="150" spans="1:25">
      <c r="A150">
        <v>925017809</v>
      </c>
      <c r="B150">
        <v>1612024</v>
      </c>
      <c r="C150">
        <v>161</v>
      </c>
      <c r="D150">
        <v>2024</v>
      </c>
      <c r="E150" t="s">
        <v>131</v>
      </c>
      <c r="F150">
        <v>179</v>
      </c>
      <c r="G150">
        <v>50</v>
      </c>
      <c r="H150">
        <v>10</v>
      </c>
      <c r="I150">
        <v>22.362361082917559</v>
      </c>
      <c r="J150">
        <v>0</v>
      </c>
      <c r="K150">
        <v>-10.441134751773051</v>
      </c>
      <c r="L150">
        <v>0</v>
      </c>
      <c r="M150">
        <v>0</v>
      </c>
      <c r="N150">
        <v>230.92122633114451</v>
      </c>
      <c r="O150">
        <v>0</v>
      </c>
      <c r="P150">
        <v>0</v>
      </c>
      <c r="Q150">
        <v>9622.27</v>
      </c>
      <c r="R150">
        <v>155</v>
      </c>
      <c r="S150">
        <v>318</v>
      </c>
      <c r="T150">
        <v>1441.949335331145</v>
      </c>
      <c r="U150">
        <v>2133.9699999999998</v>
      </c>
      <c r="V150">
        <v>0</v>
      </c>
      <c r="W150">
        <v>913.55</v>
      </c>
      <c r="X150">
        <v>25.46</v>
      </c>
      <c r="Y150">
        <v>0</v>
      </c>
    </row>
    <row r="151" spans="1:25">
      <c r="A151">
        <v>925017809</v>
      </c>
      <c r="B151">
        <v>1612023</v>
      </c>
      <c r="C151">
        <v>161</v>
      </c>
      <c r="D151">
        <v>2023</v>
      </c>
      <c r="E151" t="s">
        <v>131</v>
      </c>
      <c r="F151">
        <v>486.22931442080369</v>
      </c>
      <c r="G151">
        <v>53.229314420803782</v>
      </c>
      <c r="H151">
        <v>38.898345153664302</v>
      </c>
      <c r="I151">
        <v>22.362361082917559</v>
      </c>
      <c r="J151">
        <v>0</v>
      </c>
      <c r="K151">
        <v>-10.441134751773051</v>
      </c>
      <c r="L151">
        <v>0</v>
      </c>
      <c r="M151">
        <v>0</v>
      </c>
      <c r="N151">
        <v>512.48151001908764</v>
      </c>
      <c r="O151">
        <v>0</v>
      </c>
      <c r="P151">
        <v>0</v>
      </c>
      <c r="Q151">
        <v>9636.41</v>
      </c>
      <c r="R151">
        <v>161</v>
      </c>
      <c r="S151">
        <v>57.728395061728392</v>
      </c>
      <c r="T151">
        <v>1470.322552080816</v>
      </c>
      <c r="U151">
        <v>2235.54</v>
      </c>
      <c r="V151">
        <v>0</v>
      </c>
      <c r="W151">
        <v>1479.9</v>
      </c>
      <c r="X151">
        <v>10.7</v>
      </c>
      <c r="Y151">
        <v>0</v>
      </c>
    </row>
    <row r="152" spans="1:25">
      <c r="A152">
        <v>926377841</v>
      </c>
      <c r="B152">
        <v>1622020</v>
      </c>
      <c r="C152">
        <v>162</v>
      </c>
      <c r="D152">
        <v>2020</v>
      </c>
      <c r="E152" t="s">
        <v>132</v>
      </c>
      <c r="F152">
        <v>780.98001737619472</v>
      </c>
      <c r="G152">
        <v>540.59165942658569</v>
      </c>
      <c r="H152">
        <v>19.185925282363161</v>
      </c>
      <c r="I152">
        <v>164.00780467777051</v>
      </c>
      <c r="J152">
        <v>0</v>
      </c>
      <c r="K152">
        <v>0</v>
      </c>
      <c r="L152">
        <v>0</v>
      </c>
      <c r="M152">
        <v>0</v>
      </c>
      <c r="N152">
        <v>1466.393556198188</v>
      </c>
      <c r="O152">
        <v>8779.93</v>
      </c>
      <c r="P152">
        <v>173</v>
      </c>
      <c r="Q152">
        <v>24606.63</v>
      </c>
      <c r="R152">
        <v>705</v>
      </c>
      <c r="S152">
        <v>0</v>
      </c>
      <c r="T152">
        <v>4905.1427081981874</v>
      </c>
      <c r="U152">
        <v>0</v>
      </c>
      <c r="V152">
        <v>0</v>
      </c>
      <c r="W152">
        <v>1951.1</v>
      </c>
      <c r="X152">
        <v>0</v>
      </c>
      <c r="Y152">
        <v>0</v>
      </c>
    </row>
    <row r="153" spans="1:25">
      <c r="A153">
        <v>926377841</v>
      </c>
      <c r="B153">
        <v>1622022</v>
      </c>
      <c r="C153">
        <v>162</v>
      </c>
      <c r="D153">
        <v>2022</v>
      </c>
      <c r="E153" t="s">
        <v>132</v>
      </c>
      <c r="F153">
        <v>1330.657189277011</v>
      </c>
      <c r="G153">
        <v>218.43460601137289</v>
      </c>
      <c r="H153">
        <v>188.8878960194964</v>
      </c>
      <c r="I153">
        <v>164.00780467777051</v>
      </c>
      <c r="J153">
        <v>0</v>
      </c>
      <c r="K153">
        <v>0</v>
      </c>
      <c r="L153">
        <v>0</v>
      </c>
      <c r="M153">
        <v>0</v>
      </c>
      <c r="N153">
        <v>1524.211703946658</v>
      </c>
      <c r="O153">
        <v>8429.4600000000009</v>
      </c>
      <c r="P153">
        <v>174</v>
      </c>
      <c r="Q153">
        <v>26084.26</v>
      </c>
      <c r="R153">
        <v>829</v>
      </c>
      <c r="S153">
        <v>0</v>
      </c>
      <c r="T153">
        <v>5174.4140279466574</v>
      </c>
      <c r="U153">
        <v>0</v>
      </c>
      <c r="V153">
        <v>0</v>
      </c>
      <c r="W153">
        <v>2002.34</v>
      </c>
      <c r="X153">
        <v>0</v>
      </c>
      <c r="Y153">
        <v>0</v>
      </c>
    </row>
    <row r="154" spans="1:25">
      <c r="A154">
        <v>926377841</v>
      </c>
      <c r="B154">
        <v>1622021</v>
      </c>
      <c r="C154">
        <v>162</v>
      </c>
      <c r="D154">
        <v>2021</v>
      </c>
      <c r="E154" t="s">
        <v>132</v>
      </c>
      <c r="F154">
        <v>1554.005033557047</v>
      </c>
      <c r="G154">
        <v>1114.829697986577</v>
      </c>
      <c r="H154">
        <v>10.89765100671141</v>
      </c>
      <c r="I154">
        <v>164.00780467777051</v>
      </c>
      <c r="J154">
        <v>0</v>
      </c>
      <c r="K154">
        <v>0</v>
      </c>
      <c r="L154">
        <v>0</v>
      </c>
      <c r="M154">
        <v>0</v>
      </c>
      <c r="N154">
        <v>2821.9448852146829</v>
      </c>
      <c r="O154">
        <v>8605.2000000000007</v>
      </c>
      <c r="P154">
        <v>173</v>
      </c>
      <c r="Q154">
        <v>24349.08</v>
      </c>
      <c r="R154">
        <v>720</v>
      </c>
      <c r="S154">
        <v>0</v>
      </c>
      <c r="T154">
        <v>6242.538161214683</v>
      </c>
      <c r="U154">
        <v>0</v>
      </c>
      <c r="V154">
        <v>0</v>
      </c>
      <c r="W154">
        <v>1951.1</v>
      </c>
      <c r="X154">
        <v>0</v>
      </c>
      <c r="Y154">
        <v>0</v>
      </c>
    </row>
    <row r="155" spans="1:25">
      <c r="A155">
        <v>926377841</v>
      </c>
      <c r="B155">
        <v>1622023</v>
      </c>
      <c r="C155">
        <v>162</v>
      </c>
      <c r="D155">
        <v>2023</v>
      </c>
      <c r="E155" t="s">
        <v>132</v>
      </c>
      <c r="F155">
        <v>1675.699763593381</v>
      </c>
      <c r="G155">
        <v>400.24349881796689</v>
      </c>
      <c r="H155">
        <v>308.11583924349878</v>
      </c>
      <c r="I155">
        <v>164.00780467777051</v>
      </c>
      <c r="J155">
        <v>0</v>
      </c>
      <c r="K155">
        <v>0</v>
      </c>
      <c r="L155">
        <v>0</v>
      </c>
      <c r="M155">
        <v>0</v>
      </c>
      <c r="N155">
        <v>1931.8352278456191</v>
      </c>
      <c r="O155">
        <v>8253.7199999999993</v>
      </c>
      <c r="P155">
        <v>174</v>
      </c>
      <c r="Q155">
        <v>25918.62</v>
      </c>
      <c r="R155">
        <v>935</v>
      </c>
      <c r="S155">
        <v>0</v>
      </c>
      <c r="T155">
        <v>5661.8537058456186</v>
      </c>
      <c r="U155">
        <v>0</v>
      </c>
      <c r="V155">
        <v>0</v>
      </c>
      <c r="W155">
        <v>2002.34</v>
      </c>
      <c r="X155">
        <v>0</v>
      </c>
      <c r="Y155">
        <v>0</v>
      </c>
    </row>
    <row r="156" spans="1:25">
      <c r="A156">
        <v>926377841</v>
      </c>
      <c r="B156">
        <v>1622024</v>
      </c>
      <c r="C156">
        <v>162</v>
      </c>
      <c r="D156">
        <v>2024</v>
      </c>
      <c r="E156" t="s">
        <v>132</v>
      </c>
      <c r="F156">
        <v>1651</v>
      </c>
      <c r="G156">
        <v>1013</v>
      </c>
      <c r="H156">
        <v>678</v>
      </c>
      <c r="I156">
        <v>164.00780467777051</v>
      </c>
      <c r="J156">
        <v>0</v>
      </c>
      <c r="K156">
        <v>0</v>
      </c>
      <c r="L156">
        <v>0</v>
      </c>
      <c r="M156">
        <v>0</v>
      </c>
      <c r="N156">
        <v>2150.0078046777712</v>
      </c>
      <c r="O156">
        <v>8078.99</v>
      </c>
      <c r="P156">
        <v>173</v>
      </c>
      <c r="Q156">
        <v>26634.71</v>
      </c>
      <c r="R156">
        <v>979</v>
      </c>
      <c r="S156">
        <v>0</v>
      </c>
      <c r="T156">
        <v>5964.5485946777708</v>
      </c>
      <c r="U156">
        <v>0</v>
      </c>
      <c r="V156">
        <v>0</v>
      </c>
      <c r="W156">
        <v>2007.37</v>
      </c>
      <c r="X156">
        <v>0</v>
      </c>
      <c r="Y156">
        <v>0</v>
      </c>
    </row>
    <row r="157" spans="1:25">
      <c r="A157">
        <v>923993355</v>
      </c>
      <c r="B157">
        <v>1642021</v>
      </c>
      <c r="C157">
        <v>164</v>
      </c>
      <c r="D157">
        <v>2021</v>
      </c>
      <c r="E157" t="s">
        <v>219</v>
      </c>
      <c r="F157">
        <v>15801.593959731539</v>
      </c>
      <c r="G157">
        <v>11858.823825503359</v>
      </c>
      <c r="H157">
        <v>4276.2382550335569</v>
      </c>
      <c r="I157">
        <v>551.96118493372046</v>
      </c>
      <c r="J157">
        <v>0</v>
      </c>
      <c r="K157">
        <v>0</v>
      </c>
      <c r="L157">
        <v>0</v>
      </c>
      <c r="M157">
        <v>0</v>
      </c>
      <c r="N157">
        <v>23936.140715135061</v>
      </c>
      <c r="O157">
        <v>8163.83</v>
      </c>
      <c r="P157">
        <v>550</v>
      </c>
      <c r="Q157">
        <v>121662.58</v>
      </c>
      <c r="R157">
        <v>6322</v>
      </c>
      <c r="S157">
        <v>12156.334194659779</v>
      </c>
      <c r="T157">
        <v>52922.160556794843</v>
      </c>
      <c r="U157">
        <v>57569.97</v>
      </c>
      <c r="V157">
        <v>2234.12</v>
      </c>
      <c r="W157">
        <v>12836.43</v>
      </c>
      <c r="X157">
        <v>2838.13</v>
      </c>
      <c r="Y157">
        <v>1</v>
      </c>
    </row>
    <row r="158" spans="1:25">
      <c r="A158">
        <v>923993355</v>
      </c>
      <c r="B158">
        <v>1642022</v>
      </c>
      <c r="C158">
        <v>164</v>
      </c>
      <c r="D158">
        <v>2022</v>
      </c>
      <c r="E158" t="s">
        <v>219</v>
      </c>
      <c r="F158">
        <v>14501.103168155971</v>
      </c>
      <c r="G158">
        <v>7314.9212022745742</v>
      </c>
      <c r="H158">
        <v>2287.7595450852968</v>
      </c>
      <c r="I158">
        <v>551.96118493372046</v>
      </c>
      <c r="J158">
        <v>0</v>
      </c>
      <c r="K158">
        <v>0</v>
      </c>
      <c r="L158">
        <v>0</v>
      </c>
      <c r="M158">
        <v>0</v>
      </c>
      <c r="N158">
        <v>20080.22601027897</v>
      </c>
      <c r="O158">
        <v>7649.74</v>
      </c>
      <c r="P158">
        <v>509</v>
      </c>
      <c r="Q158">
        <v>126814.59</v>
      </c>
      <c r="R158">
        <v>6535</v>
      </c>
      <c r="S158">
        <v>1194.5667752443001</v>
      </c>
      <c r="T158">
        <v>38632.206896523268</v>
      </c>
      <c r="U158">
        <v>57569.97</v>
      </c>
      <c r="V158">
        <v>2234.12</v>
      </c>
      <c r="W158">
        <v>12902.23</v>
      </c>
      <c r="X158">
        <v>2838.13</v>
      </c>
      <c r="Y158">
        <v>1</v>
      </c>
    </row>
    <row r="159" spans="1:25">
      <c r="A159">
        <v>923993355</v>
      </c>
      <c r="B159">
        <v>1642020</v>
      </c>
      <c r="C159">
        <v>164</v>
      </c>
      <c r="D159">
        <v>2020</v>
      </c>
      <c r="E159" t="s">
        <v>219</v>
      </c>
      <c r="F159">
        <v>10345.728062554301</v>
      </c>
      <c r="G159">
        <v>5957.7940920938318</v>
      </c>
      <c r="H159">
        <v>3520.0529973935709</v>
      </c>
      <c r="I159">
        <v>551.96118493372046</v>
      </c>
      <c r="J159">
        <v>0</v>
      </c>
      <c r="K159">
        <v>0</v>
      </c>
      <c r="L159">
        <v>0</v>
      </c>
      <c r="M159">
        <v>0</v>
      </c>
      <c r="N159">
        <v>13335.43034218828</v>
      </c>
      <c r="O159">
        <v>7757.81</v>
      </c>
      <c r="P159">
        <v>515</v>
      </c>
      <c r="Q159">
        <v>114284.53</v>
      </c>
      <c r="R159">
        <v>6022</v>
      </c>
      <c r="S159">
        <v>2056.3921568627452</v>
      </c>
      <c r="T159">
        <v>31289.469977051031</v>
      </c>
      <c r="U159">
        <v>57569.97</v>
      </c>
      <c r="V159">
        <v>2234.12</v>
      </c>
      <c r="W159">
        <v>12836.43</v>
      </c>
      <c r="X159">
        <v>2838.13</v>
      </c>
      <c r="Y159">
        <v>1</v>
      </c>
    </row>
    <row r="160" spans="1:25">
      <c r="A160">
        <v>923993355</v>
      </c>
      <c r="B160">
        <v>1642024</v>
      </c>
      <c r="C160">
        <v>164</v>
      </c>
      <c r="D160">
        <v>2024</v>
      </c>
      <c r="E160" t="s">
        <v>219</v>
      </c>
      <c r="F160">
        <v>16846</v>
      </c>
      <c r="G160">
        <v>13511</v>
      </c>
      <c r="H160">
        <v>1513</v>
      </c>
      <c r="I160">
        <v>551.96118493372046</v>
      </c>
      <c r="J160">
        <v>0</v>
      </c>
      <c r="K160">
        <v>0</v>
      </c>
      <c r="L160">
        <v>0</v>
      </c>
      <c r="M160">
        <v>0</v>
      </c>
      <c r="N160">
        <v>29395.96118493372</v>
      </c>
      <c r="O160">
        <v>6632.67</v>
      </c>
      <c r="P160">
        <v>503</v>
      </c>
      <c r="Q160">
        <v>158929.56</v>
      </c>
      <c r="R160">
        <v>8702</v>
      </c>
      <c r="S160">
        <v>3904</v>
      </c>
      <c r="T160">
        <v>55203.584225933722</v>
      </c>
      <c r="U160">
        <v>57569.97</v>
      </c>
      <c r="V160">
        <v>1230.8399999999999</v>
      </c>
      <c r="W160">
        <v>13547.36</v>
      </c>
      <c r="X160">
        <v>2894.77</v>
      </c>
      <c r="Y160">
        <v>1</v>
      </c>
    </row>
    <row r="161" spans="1:25">
      <c r="A161">
        <v>923993355</v>
      </c>
      <c r="B161">
        <v>1642023</v>
      </c>
      <c r="C161">
        <v>164</v>
      </c>
      <c r="D161">
        <v>2023</v>
      </c>
      <c r="E161" t="s">
        <v>219</v>
      </c>
      <c r="F161">
        <v>13137.40425531915</v>
      </c>
      <c r="G161">
        <v>7287.2978723404258</v>
      </c>
      <c r="H161">
        <v>1322.543735224586</v>
      </c>
      <c r="I161">
        <v>551.96118493372046</v>
      </c>
      <c r="J161">
        <v>0</v>
      </c>
      <c r="K161">
        <v>0</v>
      </c>
      <c r="L161">
        <v>0</v>
      </c>
      <c r="M161">
        <v>0</v>
      </c>
      <c r="N161">
        <v>19654.11957736871</v>
      </c>
      <c r="O161">
        <v>7140.7</v>
      </c>
      <c r="P161">
        <v>504</v>
      </c>
      <c r="Q161">
        <v>152046.41</v>
      </c>
      <c r="R161">
        <v>7306</v>
      </c>
      <c r="S161">
        <v>695.83333333333337</v>
      </c>
      <c r="T161">
        <v>40369.604247702053</v>
      </c>
      <c r="U161">
        <v>57569.97</v>
      </c>
      <c r="V161">
        <v>1230.8399999999999</v>
      </c>
      <c r="W161">
        <v>12902.23</v>
      </c>
      <c r="X161">
        <v>2838.13</v>
      </c>
      <c r="Y161">
        <v>1</v>
      </c>
    </row>
    <row r="162" spans="1:25">
      <c r="A162">
        <v>930187240</v>
      </c>
      <c r="B162">
        <v>1672021</v>
      </c>
      <c r="C162">
        <v>167</v>
      </c>
      <c r="D162">
        <v>2021</v>
      </c>
      <c r="E162" t="s">
        <v>133</v>
      </c>
      <c r="F162">
        <v>0</v>
      </c>
      <c r="G162">
        <v>0</v>
      </c>
      <c r="H162">
        <v>0</v>
      </c>
      <c r="I162">
        <v>0</v>
      </c>
      <c r="J162">
        <v>0</v>
      </c>
      <c r="K162">
        <v>0</v>
      </c>
      <c r="L162">
        <v>0</v>
      </c>
      <c r="M162">
        <v>0</v>
      </c>
      <c r="N162">
        <v>0</v>
      </c>
      <c r="O162">
        <v>0</v>
      </c>
      <c r="P162">
        <v>0</v>
      </c>
      <c r="Q162">
        <v>0</v>
      </c>
      <c r="R162">
        <v>0</v>
      </c>
      <c r="S162">
        <v>0</v>
      </c>
      <c r="T162">
        <v>0</v>
      </c>
      <c r="U162">
        <v>0</v>
      </c>
      <c r="V162">
        <v>0</v>
      </c>
      <c r="W162">
        <v>32.9</v>
      </c>
      <c r="X162">
        <v>0</v>
      </c>
      <c r="Y162">
        <v>0</v>
      </c>
    </row>
    <row r="163" spans="1:25">
      <c r="A163">
        <v>930187240</v>
      </c>
      <c r="B163">
        <v>1672022</v>
      </c>
      <c r="C163">
        <v>167</v>
      </c>
      <c r="D163">
        <v>2022</v>
      </c>
      <c r="E163" t="s">
        <v>133</v>
      </c>
      <c r="F163">
        <v>0</v>
      </c>
      <c r="G163">
        <v>0</v>
      </c>
      <c r="H163">
        <v>0</v>
      </c>
      <c r="I163">
        <v>0</v>
      </c>
      <c r="J163">
        <v>0</v>
      </c>
      <c r="K163">
        <v>0</v>
      </c>
      <c r="L163">
        <v>0</v>
      </c>
      <c r="M163">
        <v>0</v>
      </c>
      <c r="N163">
        <v>0</v>
      </c>
      <c r="O163">
        <v>0</v>
      </c>
      <c r="P163">
        <v>0</v>
      </c>
      <c r="Q163">
        <v>0</v>
      </c>
      <c r="R163">
        <v>0</v>
      </c>
      <c r="S163">
        <v>0</v>
      </c>
      <c r="T163">
        <v>0</v>
      </c>
      <c r="U163">
        <v>0</v>
      </c>
      <c r="V163">
        <v>0</v>
      </c>
      <c r="W163">
        <v>0</v>
      </c>
      <c r="X163">
        <v>0</v>
      </c>
      <c r="Y163">
        <v>0</v>
      </c>
    </row>
    <row r="164" spans="1:25">
      <c r="A164">
        <v>930187240</v>
      </c>
      <c r="B164">
        <v>1672023</v>
      </c>
      <c r="C164">
        <v>167</v>
      </c>
      <c r="D164">
        <v>2023</v>
      </c>
      <c r="E164" t="s">
        <v>133</v>
      </c>
      <c r="F164">
        <v>0</v>
      </c>
      <c r="G164">
        <v>0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0</v>
      </c>
      <c r="O164">
        <v>0</v>
      </c>
      <c r="P164">
        <v>0</v>
      </c>
      <c r="Q164">
        <v>0</v>
      </c>
      <c r="R164">
        <v>0</v>
      </c>
      <c r="S164">
        <v>0</v>
      </c>
      <c r="T164">
        <v>0</v>
      </c>
      <c r="U164">
        <v>0</v>
      </c>
      <c r="V164">
        <v>0</v>
      </c>
      <c r="W164">
        <v>0</v>
      </c>
      <c r="X164">
        <v>0</v>
      </c>
      <c r="Y164">
        <v>0</v>
      </c>
    </row>
    <row r="165" spans="1:25">
      <c r="A165">
        <v>930187240</v>
      </c>
      <c r="B165">
        <v>1672020</v>
      </c>
      <c r="C165">
        <v>167</v>
      </c>
      <c r="D165">
        <v>2020</v>
      </c>
      <c r="E165" t="s">
        <v>133</v>
      </c>
      <c r="F165">
        <v>0</v>
      </c>
      <c r="G165">
        <v>0</v>
      </c>
      <c r="H165">
        <v>0</v>
      </c>
      <c r="I165">
        <v>0</v>
      </c>
      <c r="J165">
        <v>0</v>
      </c>
      <c r="K165">
        <v>0</v>
      </c>
      <c r="L165">
        <v>0</v>
      </c>
      <c r="M165">
        <v>0</v>
      </c>
      <c r="N165">
        <v>0</v>
      </c>
      <c r="O165">
        <v>0</v>
      </c>
      <c r="P165">
        <v>0</v>
      </c>
      <c r="Q165">
        <v>0</v>
      </c>
      <c r="R165">
        <v>0</v>
      </c>
      <c r="S165">
        <v>0</v>
      </c>
      <c r="T165">
        <v>0</v>
      </c>
      <c r="U165">
        <v>0</v>
      </c>
      <c r="V165">
        <v>0</v>
      </c>
      <c r="W165">
        <v>32.9</v>
      </c>
      <c r="X165">
        <v>0</v>
      </c>
      <c r="Y165">
        <v>0</v>
      </c>
    </row>
    <row r="166" spans="1:25">
      <c r="A166">
        <v>930187240</v>
      </c>
      <c r="B166">
        <v>1672024</v>
      </c>
      <c r="C166">
        <v>167</v>
      </c>
      <c r="D166">
        <v>2024</v>
      </c>
      <c r="E166" t="s">
        <v>133</v>
      </c>
      <c r="F166">
        <v>0</v>
      </c>
      <c r="G166">
        <v>0</v>
      </c>
      <c r="H166">
        <v>0</v>
      </c>
      <c r="I166">
        <v>0</v>
      </c>
      <c r="J166">
        <v>0</v>
      </c>
      <c r="K166">
        <v>0</v>
      </c>
      <c r="L166">
        <v>0</v>
      </c>
      <c r="M166">
        <v>0</v>
      </c>
      <c r="N166">
        <v>0</v>
      </c>
      <c r="O166">
        <v>0</v>
      </c>
      <c r="P166">
        <v>0</v>
      </c>
      <c r="Q166">
        <v>0</v>
      </c>
      <c r="R166">
        <v>0</v>
      </c>
      <c r="S166">
        <v>0</v>
      </c>
      <c r="T166">
        <v>0</v>
      </c>
      <c r="U166">
        <v>0</v>
      </c>
      <c r="V166">
        <v>0</v>
      </c>
      <c r="W166">
        <v>0</v>
      </c>
      <c r="X166">
        <v>0</v>
      </c>
      <c r="Y166">
        <v>0</v>
      </c>
    </row>
    <row r="167" spans="1:25">
      <c r="A167">
        <v>925067911</v>
      </c>
      <c r="B167">
        <v>1682023</v>
      </c>
      <c r="C167">
        <v>168</v>
      </c>
      <c r="D167">
        <v>2023</v>
      </c>
      <c r="E167" t="s">
        <v>225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0</v>
      </c>
      <c r="L167">
        <v>0</v>
      </c>
      <c r="M167">
        <v>0</v>
      </c>
      <c r="N167">
        <v>0</v>
      </c>
      <c r="O167">
        <v>0</v>
      </c>
      <c r="P167">
        <v>0</v>
      </c>
      <c r="Q167">
        <v>0</v>
      </c>
      <c r="R167">
        <v>0</v>
      </c>
      <c r="S167">
        <v>0</v>
      </c>
      <c r="T167">
        <v>0</v>
      </c>
      <c r="U167">
        <v>0</v>
      </c>
      <c r="V167">
        <v>0</v>
      </c>
      <c r="W167">
        <v>0</v>
      </c>
      <c r="X167">
        <v>0</v>
      </c>
      <c r="Y167">
        <v>0</v>
      </c>
    </row>
    <row r="168" spans="1:25">
      <c r="A168">
        <v>925067911</v>
      </c>
      <c r="B168">
        <v>1682024</v>
      </c>
      <c r="C168">
        <v>168</v>
      </c>
      <c r="D168">
        <v>2024</v>
      </c>
      <c r="E168" t="s">
        <v>225</v>
      </c>
      <c r="F168">
        <v>0</v>
      </c>
      <c r="G168">
        <v>0</v>
      </c>
      <c r="H168">
        <v>0</v>
      </c>
      <c r="I168">
        <v>0</v>
      </c>
      <c r="J168">
        <v>0</v>
      </c>
      <c r="K168">
        <v>0</v>
      </c>
      <c r="L168">
        <v>0</v>
      </c>
      <c r="M168">
        <v>0</v>
      </c>
      <c r="N168">
        <v>0</v>
      </c>
      <c r="O168">
        <v>0</v>
      </c>
      <c r="P168">
        <v>0</v>
      </c>
      <c r="Q168">
        <v>0</v>
      </c>
      <c r="R168">
        <v>0</v>
      </c>
      <c r="S168">
        <v>0</v>
      </c>
      <c r="T168">
        <v>0</v>
      </c>
      <c r="U168">
        <v>0</v>
      </c>
      <c r="V168">
        <v>0</v>
      </c>
      <c r="W168">
        <v>0</v>
      </c>
      <c r="X168">
        <v>0</v>
      </c>
      <c r="Y168">
        <v>0</v>
      </c>
    </row>
    <row r="169" spans="1:25">
      <c r="A169">
        <v>925067911</v>
      </c>
      <c r="B169">
        <v>1682020</v>
      </c>
      <c r="C169">
        <v>168</v>
      </c>
      <c r="D169">
        <v>2020</v>
      </c>
      <c r="E169" t="s">
        <v>225</v>
      </c>
      <c r="F169">
        <v>0</v>
      </c>
      <c r="G169">
        <v>0</v>
      </c>
      <c r="H169">
        <v>0</v>
      </c>
      <c r="I169">
        <v>0</v>
      </c>
      <c r="J169">
        <v>0</v>
      </c>
      <c r="K169">
        <v>0</v>
      </c>
      <c r="L169">
        <v>0</v>
      </c>
      <c r="M169">
        <v>0</v>
      </c>
      <c r="N169">
        <v>0</v>
      </c>
      <c r="O169">
        <v>0</v>
      </c>
      <c r="P169">
        <v>0</v>
      </c>
      <c r="Q169">
        <v>0</v>
      </c>
      <c r="R169">
        <v>0</v>
      </c>
      <c r="S169">
        <v>0</v>
      </c>
      <c r="T169">
        <v>0</v>
      </c>
      <c r="U169">
        <v>0</v>
      </c>
      <c r="V169">
        <v>0</v>
      </c>
      <c r="W169">
        <v>0</v>
      </c>
      <c r="X169">
        <v>0</v>
      </c>
      <c r="Y169">
        <v>0</v>
      </c>
    </row>
    <row r="170" spans="1:25">
      <c r="A170">
        <v>925067911</v>
      </c>
      <c r="B170">
        <v>1682021</v>
      </c>
      <c r="C170">
        <v>168</v>
      </c>
      <c r="D170">
        <v>2021</v>
      </c>
      <c r="E170" t="s">
        <v>225</v>
      </c>
      <c r="F170">
        <v>0</v>
      </c>
      <c r="G170">
        <v>0</v>
      </c>
      <c r="H170">
        <v>0</v>
      </c>
      <c r="I170">
        <v>0</v>
      </c>
      <c r="J170">
        <v>0</v>
      </c>
      <c r="K170">
        <v>0</v>
      </c>
      <c r="L170">
        <v>0</v>
      </c>
      <c r="M170">
        <v>0</v>
      </c>
      <c r="N170">
        <v>0</v>
      </c>
      <c r="O170">
        <v>0</v>
      </c>
      <c r="P170">
        <v>0</v>
      </c>
      <c r="Q170">
        <v>0</v>
      </c>
      <c r="R170">
        <v>0</v>
      </c>
      <c r="S170">
        <v>0</v>
      </c>
      <c r="T170">
        <v>0</v>
      </c>
      <c r="U170">
        <v>0</v>
      </c>
      <c r="V170">
        <v>0</v>
      </c>
      <c r="W170">
        <v>0</v>
      </c>
      <c r="X170">
        <v>0</v>
      </c>
      <c r="Y170">
        <v>0</v>
      </c>
    </row>
    <row r="171" spans="1:25">
      <c r="A171">
        <v>925067911</v>
      </c>
      <c r="B171">
        <v>1682022</v>
      </c>
      <c r="C171">
        <v>168</v>
      </c>
      <c r="D171">
        <v>2022</v>
      </c>
      <c r="E171" t="s">
        <v>225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0</v>
      </c>
      <c r="L171">
        <v>0</v>
      </c>
      <c r="M171">
        <v>0</v>
      </c>
      <c r="N171">
        <v>0</v>
      </c>
      <c r="O171">
        <v>0</v>
      </c>
      <c r="P171">
        <v>0</v>
      </c>
      <c r="Q171">
        <v>0</v>
      </c>
      <c r="R171">
        <v>0</v>
      </c>
      <c r="S171">
        <v>0</v>
      </c>
      <c r="T171">
        <v>0</v>
      </c>
      <c r="U171">
        <v>0</v>
      </c>
      <c r="V171">
        <v>0</v>
      </c>
      <c r="W171">
        <v>0</v>
      </c>
      <c r="X171">
        <v>0</v>
      </c>
      <c r="Y171">
        <v>0</v>
      </c>
    </row>
    <row r="172" spans="1:25">
      <c r="A172">
        <v>919884452</v>
      </c>
      <c r="B172">
        <v>1732020</v>
      </c>
      <c r="C172">
        <v>173</v>
      </c>
      <c r="D172">
        <v>2020</v>
      </c>
      <c r="E172" t="s">
        <v>74</v>
      </c>
      <c r="F172">
        <v>320.51781059947871</v>
      </c>
      <c r="G172">
        <v>6717.3310165073854</v>
      </c>
      <c r="H172">
        <v>6662.0304083405736</v>
      </c>
      <c r="I172">
        <v>47.924426235721491</v>
      </c>
      <c r="J172">
        <v>0</v>
      </c>
      <c r="K172">
        <v>0</v>
      </c>
      <c r="L172">
        <v>0</v>
      </c>
      <c r="M172">
        <v>0</v>
      </c>
      <c r="N172">
        <v>423.74284500201071</v>
      </c>
      <c r="O172">
        <v>0</v>
      </c>
      <c r="P172">
        <v>0</v>
      </c>
      <c r="Q172">
        <v>85723.75</v>
      </c>
      <c r="R172">
        <v>774</v>
      </c>
      <c r="S172">
        <v>502.48841354723697</v>
      </c>
      <c r="T172">
        <v>8275.2428835492483</v>
      </c>
      <c r="U172">
        <v>6296.35</v>
      </c>
      <c r="V172">
        <v>0</v>
      </c>
      <c r="W172">
        <v>3780.14</v>
      </c>
      <c r="X172">
        <v>96.68</v>
      </c>
      <c r="Y172">
        <v>1</v>
      </c>
    </row>
    <row r="173" spans="1:25">
      <c r="A173">
        <v>919884452</v>
      </c>
      <c r="B173">
        <v>1732024</v>
      </c>
      <c r="C173">
        <v>173</v>
      </c>
      <c r="D173">
        <v>2024</v>
      </c>
      <c r="E173" t="s">
        <v>74</v>
      </c>
      <c r="F173">
        <v>645</v>
      </c>
      <c r="G173">
        <v>306</v>
      </c>
      <c r="H173">
        <v>0</v>
      </c>
      <c r="I173">
        <v>47.924426235721491</v>
      </c>
      <c r="J173">
        <v>0</v>
      </c>
      <c r="K173">
        <v>0</v>
      </c>
      <c r="L173">
        <v>0</v>
      </c>
      <c r="M173">
        <v>0</v>
      </c>
      <c r="N173">
        <v>998.92442623572151</v>
      </c>
      <c r="O173">
        <v>0</v>
      </c>
      <c r="P173">
        <v>0</v>
      </c>
      <c r="Q173">
        <v>85028.87</v>
      </c>
      <c r="R173">
        <v>2048</v>
      </c>
      <c r="S173">
        <v>0</v>
      </c>
      <c r="T173">
        <v>9568.6387552357228</v>
      </c>
      <c r="U173">
        <v>6296.35</v>
      </c>
      <c r="V173">
        <v>0</v>
      </c>
      <c r="W173">
        <v>3780.14</v>
      </c>
      <c r="X173">
        <v>96.68</v>
      </c>
      <c r="Y173">
        <v>1</v>
      </c>
    </row>
    <row r="174" spans="1:25">
      <c r="A174">
        <v>919884452</v>
      </c>
      <c r="B174">
        <v>1732021</v>
      </c>
      <c r="C174">
        <v>173</v>
      </c>
      <c r="D174">
        <v>2021</v>
      </c>
      <c r="E174" t="s">
        <v>74</v>
      </c>
      <c r="F174">
        <v>320.39093959731542</v>
      </c>
      <c r="G174">
        <v>92.630033557046971</v>
      </c>
      <c r="H174">
        <v>26.154362416107389</v>
      </c>
      <c r="I174">
        <v>47.924426235721491</v>
      </c>
      <c r="J174">
        <v>0</v>
      </c>
      <c r="K174">
        <v>0</v>
      </c>
      <c r="L174">
        <v>0</v>
      </c>
      <c r="M174">
        <v>0</v>
      </c>
      <c r="N174">
        <v>434.79103697397647</v>
      </c>
      <c r="O174">
        <v>0</v>
      </c>
      <c r="P174">
        <v>0</v>
      </c>
      <c r="Q174">
        <v>86359.039999999994</v>
      </c>
      <c r="R174">
        <v>1943</v>
      </c>
      <c r="S174">
        <v>69.043927648578816</v>
      </c>
      <c r="T174">
        <v>9070.5733326225563</v>
      </c>
      <c r="U174">
        <v>6296.35</v>
      </c>
      <c r="V174">
        <v>0</v>
      </c>
      <c r="W174">
        <v>3780.14</v>
      </c>
      <c r="X174">
        <v>96.68</v>
      </c>
      <c r="Y174">
        <v>1</v>
      </c>
    </row>
    <row r="175" spans="1:25">
      <c r="A175">
        <v>919884452</v>
      </c>
      <c r="B175">
        <v>1732022</v>
      </c>
      <c r="C175">
        <v>173</v>
      </c>
      <c r="D175">
        <v>2022</v>
      </c>
      <c r="E175" t="s">
        <v>74</v>
      </c>
      <c r="F175">
        <v>413.65393988627142</v>
      </c>
      <c r="G175">
        <v>54.872461413484977</v>
      </c>
      <c r="H175">
        <v>0</v>
      </c>
      <c r="I175">
        <v>47.924426235721491</v>
      </c>
      <c r="J175">
        <v>0</v>
      </c>
      <c r="K175">
        <v>0</v>
      </c>
      <c r="L175">
        <v>0</v>
      </c>
      <c r="M175">
        <v>0</v>
      </c>
      <c r="N175">
        <v>516.45082753547786</v>
      </c>
      <c r="O175">
        <v>0</v>
      </c>
      <c r="P175">
        <v>0</v>
      </c>
      <c r="Q175">
        <v>84398.63</v>
      </c>
      <c r="R175">
        <v>1941</v>
      </c>
      <c r="S175">
        <v>0</v>
      </c>
      <c r="T175">
        <v>8930.8257485354789</v>
      </c>
      <c r="U175">
        <v>6296.35</v>
      </c>
      <c r="V175">
        <v>0</v>
      </c>
      <c r="W175">
        <v>3780.14</v>
      </c>
      <c r="X175">
        <v>96.68</v>
      </c>
      <c r="Y175">
        <v>1</v>
      </c>
    </row>
    <row r="176" spans="1:25">
      <c r="A176">
        <v>919884452</v>
      </c>
      <c r="B176">
        <v>1732023</v>
      </c>
      <c r="C176">
        <v>173</v>
      </c>
      <c r="D176">
        <v>2023</v>
      </c>
      <c r="E176" t="s">
        <v>74</v>
      </c>
      <c r="F176">
        <v>404.33806146572101</v>
      </c>
      <c r="G176">
        <v>40.945626477541367</v>
      </c>
      <c r="H176">
        <v>0</v>
      </c>
      <c r="I176">
        <v>47.924426235721491</v>
      </c>
      <c r="J176">
        <v>0</v>
      </c>
      <c r="K176">
        <v>0</v>
      </c>
      <c r="L176">
        <v>0</v>
      </c>
      <c r="M176">
        <v>0</v>
      </c>
      <c r="N176">
        <v>493.20811417898392</v>
      </c>
      <c r="O176">
        <v>0</v>
      </c>
      <c r="P176">
        <v>0</v>
      </c>
      <c r="Q176">
        <v>82437.210000000006</v>
      </c>
      <c r="R176">
        <v>1942</v>
      </c>
      <c r="S176">
        <v>0</v>
      </c>
      <c r="T176">
        <v>8758.1421211789857</v>
      </c>
      <c r="U176">
        <v>6296.35</v>
      </c>
      <c r="V176">
        <v>0</v>
      </c>
      <c r="W176">
        <v>3780.14</v>
      </c>
      <c r="X176">
        <v>96.68</v>
      </c>
      <c r="Y176">
        <v>1</v>
      </c>
    </row>
    <row r="177" spans="1:25">
      <c r="A177">
        <v>920295975</v>
      </c>
      <c r="B177">
        <v>1942024</v>
      </c>
      <c r="C177">
        <v>194</v>
      </c>
      <c r="D177">
        <v>2024</v>
      </c>
      <c r="E177" t="s">
        <v>253</v>
      </c>
      <c r="F177">
        <v>0</v>
      </c>
      <c r="G177">
        <v>0</v>
      </c>
      <c r="H177">
        <v>0</v>
      </c>
      <c r="I177">
        <v>0</v>
      </c>
      <c r="J177">
        <v>0</v>
      </c>
      <c r="K177">
        <v>0</v>
      </c>
      <c r="L177">
        <v>0</v>
      </c>
      <c r="M177">
        <v>0</v>
      </c>
      <c r="N177">
        <v>0</v>
      </c>
      <c r="O177">
        <v>0</v>
      </c>
      <c r="P177">
        <v>0</v>
      </c>
      <c r="Q177">
        <v>0</v>
      </c>
      <c r="R177">
        <v>0</v>
      </c>
      <c r="S177">
        <v>0</v>
      </c>
      <c r="T177">
        <v>0</v>
      </c>
      <c r="U177">
        <v>0</v>
      </c>
      <c r="V177">
        <v>0</v>
      </c>
      <c r="W177">
        <v>131.61000000000001</v>
      </c>
      <c r="X177">
        <v>0</v>
      </c>
      <c r="Y177">
        <v>0</v>
      </c>
    </row>
    <row r="178" spans="1:25">
      <c r="A178">
        <v>920295975</v>
      </c>
      <c r="B178">
        <v>1942021</v>
      </c>
      <c r="C178">
        <v>194</v>
      </c>
      <c r="D178">
        <v>2021</v>
      </c>
      <c r="E178" t="s">
        <v>253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0</v>
      </c>
      <c r="L178">
        <v>0</v>
      </c>
      <c r="M178">
        <v>0</v>
      </c>
      <c r="N178">
        <v>0</v>
      </c>
      <c r="O178">
        <v>0</v>
      </c>
      <c r="P178">
        <v>0</v>
      </c>
      <c r="Q178">
        <v>0</v>
      </c>
      <c r="R178">
        <v>0</v>
      </c>
      <c r="S178">
        <v>0</v>
      </c>
      <c r="T178">
        <v>0</v>
      </c>
      <c r="U178">
        <v>0</v>
      </c>
      <c r="V178">
        <v>0</v>
      </c>
      <c r="W178">
        <v>131.61000000000001</v>
      </c>
      <c r="X178">
        <v>0</v>
      </c>
      <c r="Y178">
        <v>0</v>
      </c>
    </row>
    <row r="179" spans="1:25">
      <c r="A179">
        <v>920295975</v>
      </c>
      <c r="B179">
        <v>1942022</v>
      </c>
      <c r="C179">
        <v>194</v>
      </c>
      <c r="D179">
        <v>2022</v>
      </c>
      <c r="E179" t="s">
        <v>253</v>
      </c>
      <c r="F179">
        <v>0</v>
      </c>
      <c r="G179">
        <v>0</v>
      </c>
      <c r="H179">
        <v>0</v>
      </c>
      <c r="I179">
        <v>0</v>
      </c>
      <c r="J179">
        <v>0</v>
      </c>
      <c r="K179">
        <v>0</v>
      </c>
      <c r="L179">
        <v>0</v>
      </c>
      <c r="M179">
        <v>0</v>
      </c>
      <c r="N179">
        <v>0</v>
      </c>
      <c r="O179">
        <v>0</v>
      </c>
      <c r="P179">
        <v>0</v>
      </c>
      <c r="Q179">
        <v>0</v>
      </c>
      <c r="R179">
        <v>0</v>
      </c>
      <c r="S179">
        <v>0</v>
      </c>
      <c r="T179">
        <v>0</v>
      </c>
      <c r="U179">
        <v>0</v>
      </c>
      <c r="V179">
        <v>0</v>
      </c>
      <c r="W179">
        <v>131.61000000000001</v>
      </c>
      <c r="X179">
        <v>0</v>
      </c>
      <c r="Y179">
        <v>0</v>
      </c>
    </row>
    <row r="180" spans="1:25">
      <c r="A180">
        <v>920295975</v>
      </c>
      <c r="B180">
        <v>1942023</v>
      </c>
      <c r="C180">
        <v>194</v>
      </c>
      <c r="D180">
        <v>2023</v>
      </c>
      <c r="E180" t="s">
        <v>253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0</v>
      </c>
      <c r="L180">
        <v>0</v>
      </c>
      <c r="M180">
        <v>0</v>
      </c>
      <c r="N180">
        <v>0</v>
      </c>
      <c r="O180">
        <v>0</v>
      </c>
      <c r="P180">
        <v>0</v>
      </c>
      <c r="Q180">
        <v>0</v>
      </c>
      <c r="R180">
        <v>0</v>
      </c>
      <c r="S180">
        <v>0</v>
      </c>
      <c r="T180">
        <v>0</v>
      </c>
      <c r="U180">
        <v>0</v>
      </c>
      <c r="V180">
        <v>0</v>
      </c>
      <c r="W180">
        <v>131.61000000000001</v>
      </c>
      <c r="X180">
        <v>0</v>
      </c>
      <c r="Y180">
        <v>0</v>
      </c>
    </row>
    <row r="181" spans="1:25">
      <c r="A181">
        <v>920295975</v>
      </c>
      <c r="B181">
        <v>1942020</v>
      </c>
      <c r="C181">
        <v>194</v>
      </c>
      <c r="D181">
        <v>2020</v>
      </c>
      <c r="E181" t="s">
        <v>253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0</v>
      </c>
      <c r="L181">
        <v>0</v>
      </c>
      <c r="M181">
        <v>0</v>
      </c>
      <c r="N181">
        <v>0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>
        <v>98.71</v>
      </c>
      <c r="X181">
        <v>0</v>
      </c>
      <c r="Y181">
        <v>0</v>
      </c>
    </row>
    <row r="182" spans="1:25">
      <c r="A182">
        <v>924619260</v>
      </c>
      <c r="B182">
        <v>1972023</v>
      </c>
      <c r="C182">
        <v>197</v>
      </c>
      <c r="D182">
        <v>2023</v>
      </c>
      <c r="E182" t="s">
        <v>75</v>
      </c>
      <c r="F182">
        <v>6849.1796690307328</v>
      </c>
      <c r="G182">
        <v>8716.3002364066197</v>
      </c>
      <c r="H182">
        <v>4905.2860520094564</v>
      </c>
      <c r="I182">
        <v>1718.6341482499149</v>
      </c>
      <c r="J182">
        <v>-863.27184853234758</v>
      </c>
      <c r="K182">
        <v>550.76728187919457</v>
      </c>
      <c r="L182">
        <v>695.05200945626484</v>
      </c>
      <c r="M182">
        <v>0</v>
      </c>
      <c r="N182">
        <v>11371.27142556839</v>
      </c>
      <c r="O182">
        <v>49294.06</v>
      </c>
      <c r="P182">
        <v>823</v>
      </c>
      <c r="Q182">
        <v>473114.3</v>
      </c>
      <c r="R182">
        <v>8670</v>
      </c>
      <c r="S182">
        <v>1802.981481481482</v>
      </c>
      <c r="T182">
        <v>62735.974119049883</v>
      </c>
      <c r="U182">
        <v>17607.75</v>
      </c>
      <c r="V182">
        <v>458.65</v>
      </c>
      <c r="W182">
        <v>20164.8</v>
      </c>
      <c r="X182">
        <v>1949.22</v>
      </c>
      <c r="Y182">
        <v>1</v>
      </c>
    </row>
    <row r="183" spans="1:25">
      <c r="A183">
        <v>924619260</v>
      </c>
      <c r="B183">
        <v>1972024</v>
      </c>
      <c r="C183">
        <v>197</v>
      </c>
      <c r="D183">
        <v>2024</v>
      </c>
      <c r="E183" t="s">
        <v>75</v>
      </c>
      <c r="F183">
        <v>6420</v>
      </c>
      <c r="G183">
        <v>10004</v>
      </c>
      <c r="H183">
        <v>7722</v>
      </c>
      <c r="I183">
        <v>1718.6341482499149</v>
      </c>
      <c r="J183">
        <v>-863.27184853234758</v>
      </c>
      <c r="K183">
        <v>550.76728187919457</v>
      </c>
      <c r="L183">
        <v>114</v>
      </c>
      <c r="M183">
        <v>698</v>
      </c>
      <c r="N183">
        <v>9296.1295815967624</v>
      </c>
      <c r="O183">
        <v>48461.82</v>
      </c>
      <c r="P183">
        <v>824</v>
      </c>
      <c r="Q183">
        <v>493073.91999999998</v>
      </c>
      <c r="R183">
        <v>9868</v>
      </c>
      <c r="S183">
        <v>367</v>
      </c>
      <c r="T183">
        <v>61890.920839596773</v>
      </c>
      <c r="U183">
        <v>17607.75</v>
      </c>
      <c r="V183">
        <v>458.65</v>
      </c>
      <c r="W183">
        <v>20215.990000000002</v>
      </c>
      <c r="X183">
        <v>1838.2</v>
      </c>
      <c r="Y183">
        <v>1</v>
      </c>
    </row>
    <row r="184" spans="1:25">
      <c r="A184">
        <v>924619260</v>
      </c>
      <c r="B184">
        <v>1972022</v>
      </c>
      <c r="C184">
        <v>197</v>
      </c>
      <c r="D184">
        <v>2022</v>
      </c>
      <c r="E184" t="s">
        <v>75</v>
      </c>
      <c r="F184">
        <v>9106.7181153533711</v>
      </c>
      <c r="G184">
        <v>10429.98862713241</v>
      </c>
      <c r="H184">
        <v>6388.4207961007314</v>
      </c>
      <c r="I184">
        <v>1718.6341482499149</v>
      </c>
      <c r="J184">
        <v>-863.27184853234758</v>
      </c>
      <c r="K184">
        <v>550.76728187919457</v>
      </c>
      <c r="L184">
        <v>771.38017871649072</v>
      </c>
      <c r="M184">
        <v>0</v>
      </c>
      <c r="N184">
        <v>13783.03534926533</v>
      </c>
      <c r="O184">
        <v>50096</v>
      </c>
      <c r="P184">
        <v>692</v>
      </c>
      <c r="Q184">
        <v>413469.76</v>
      </c>
      <c r="R184">
        <v>7174</v>
      </c>
      <c r="S184">
        <v>976.97719869706839</v>
      </c>
      <c r="T184">
        <v>58181.506339962398</v>
      </c>
      <c r="U184">
        <v>17607.75</v>
      </c>
      <c r="V184">
        <v>458.65</v>
      </c>
      <c r="W184">
        <v>18782.02</v>
      </c>
      <c r="X184">
        <v>1851.26</v>
      </c>
      <c r="Y184">
        <v>1</v>
      </c>
    </row>
    <row r="185" spans="1:25">
      <c r="A185">
        <v>924619260</v>
      </c>
      <c r="B185">
        <v>1972020</v>
      </c>
      <c r="C185">
        <v>197</v>
      </c>
      <c r="D185">
        <v>2020</v>
      </c>
      <c r="E185" t="s">
        <v>75</v>
      </c>
      <c r="F185">
        <v>7710.4847958297141</v>
      </c>
      <c r="G185">
        <v>11873.830582102521</v>
      </c>
      <c r="H185">
        <v>8875.1833188531728</v>
      </c>
      <c r="I185">
        <v>1718.6341482499149</v>
      </c>
      <c r="J185">
        <v>-863.27184853234758</v>
      </c>
      <c r="K185">
        <v>550.76728187919457</v>
      </c>
      <c r="L185">
        <v>582.34926151172908</v>
      </c>
      <c r="M185">
        <v>0</v>
      </c>
      <c r="N185">
        <v>11532.9123791641</v>
      </c>
      <c r="O185">
        <v>4601.5600000000004</v>
      </c>
      <c r="P185">
        <v>96</v>
      </c>
      <c r="Q185">
        <v>274103.90000000002</v>
      </c>
      <c r="R185">
        <v>4228</v>
      </c>
      <c r="S185">
        <v>108.3565062388592</v>
      </c>
      <c r="T185">
        <v>37341.977667402964</v>
      </c>
      <c r="U185">
        <v>15137.66</v>
      </c>
      <c r="V185">
        <v>0</v>
      </c>
      <c r="W185">
        <v>14520.18</v>
      </c>
      <c r="X185">
        <v>1182.78</v>
      </c>
      <c r="Y185">
        <v>1</v>
      </c>
    </row>
    <row r="186" spans="1:25">
      <c r="A186">
        <v>924619260</v>
      </c>
      <c r="B186">
        <v>1972021</v>
      </c>
      <c r="C186">
        <v>197</v>
      </c>
      <c r="D186">
        <v>2021</v>
      </c>
      <c r="E186" t="s">
        <v>75</v>
      </c>
      <c r="F186">
        <v>10203.47063758389</v>
      </c>
      <c r="G186">
        <v>10726.557885906041</v>
      </c>
      <c r="H186">
        <v>5854.2181208053689</v>
      </c>
      <c r="I186">
        <v>1718.6341482499149</v>
      </c>
      <c r="J186">
        <v>-863.27184853234758</v>
      </c>
      <c r="K186">
        <v>550.76728187919457</v>
      </c>
      <c r="L186">
        <v>77.373322147650995</v>
      </c>
      <c r="M186">
        <v>0</v>
      </c>
      <c r="N186">
        <v>16404.566662133671</v>
      </c>
      <c r="O186">
        <v>28276.97</v>
      </c>
      <c r="P186">
        <v>438</v>
      </c>
      <c r="Q186">
        <v>346605.74</v>
      </c>
      <c r="R186">
        <v>5989</v>
      </c>
      <c r="S186">
        <v>254.31180017226529</v>
      </c>
      <c r="T186">
        <v>51839.382319305943</v>
      </c>
      <c r="U186">
        <v>17098.39</v>
      </c>
      <c r="V186">
        <v>458.65</v>
      </c>
      <c r="W186">
        <v>18810.07</v>
      </c>
      <c r="X186">
        <v>1564.35</v>
      </c>
      <c r="Y186">
        <v>1</v>
      </c>
    </row>
    <row r="187" spans="1:25">
      <c r="A187">
        <v>925354813</v>
      </c>
      <c r="B187">
        <v>2132022</v>
      </c>
      <c r="C187">
        <v>213</v>
      </c>
      <c r="D187">
        <v>2022</v>
      </c>
      <c r="E187" t="s">
        <v>134</v>
      </c>
      <c r="F187">
        <v>162.50690495532089</v>
      </c>
      <c r="G187">
        <v>228.98700243704309</v>
      </c>
      <c r="H187">
        <v>0</v>
      </c>
      <c r="I187">
        <v>0</v>
      </c>
      <c r="J187">
        <v>0</v>
      </c>
      <c r="K187">
        <v>0</v>
      </c>
      <c r="L187">
        <v>0</v>
      </c>
      <c r="M187">
        <v>0</v>
      </c>
      <c r="N187">
        <v>391.49390739236401</v>
      </c>
      <c r="O187">
        <v>1199.8800000000001</v>
      </c>
      <c r="P187">
        <v>42</v>
      </c>
      <c r="Q187">
        <v>9758.6200000000008</v>
      </c>
      <c r="R187">
        <v>292</v>
      </c>
      <c r="S187">
        <v>0</v>
      </c>
      <c r="T187">
        <v>1566.010857392364</v>
      </c>
      <c r="U187">
        <v>0</v>
      </c>
      <c r="V187">
        <v>0</v>
      </c>
      <c r="W187">
        <v>460.65</v>
      </c>
      <c r="X187">
        <v>0</v>
      </c>
      <c r="Y187">
        <v>0</v>
      </c>
    </row>
    <row r="188" spans="1:25">
      <c r="A188">
        <v>925354813</v>
      </c>
      <c r="B188">
        <v>2132024</v>
      </c>
      <c r="C188">
        <v>213</v>
      </c>
      <c r="D188">
        <v>2024</v>
      </c>
      <c r="E188" t="s">
        <v>134</v>
      </c>
      <c r="F188">
        <v>196</v>
      </c>
      <c r="G188">
        <v>243</v>
      </c>
      <c r="H188">
        <v>0</v>
      </c>
      <c r="I188">
        <v>0</v>
      </c>
      <c r="J188">
        <v>0</v>
      </c>
      <c r="K188">
        <v>0</v>
      </c>
      <c r="L188">
        <v>0</v>
      </c>
      <c r="M188">
        <v>0</v>
      </c>
      <c r="N188">
        <v>439</v>
      </c>
      <c r="O188">
        <v>1139.28</v>
      </c>
      <c r="P188">
        <v>30</v>
      </c>
      <c r="Q188">
        <v>9374.82</v>
      </c>
      <c r="R188">
        <v>217</v>
      </c>
      <c r="S188">
        <v>0</v>
      </c>
      <c r="T188">
        <v>1492.43147</v>
      </c>
      <c r="U188">
        <v>0</v>
      </c>
      <c r="V188">
        <v>0</v>
      </c>
      <c r="W188">
        <v>460.65</v>
      </c>
      <c r="X188">
        <v>0</v>
      </c>
      <c r="Y188">
        <v>0</v>
      </c>
    </row>
    <row r="189" spans="1:25">
      <c r="A189">
        <v>925354813</v>
      </c>
      <c r="B189">
        <v>2132020</v>
      </c>
      <c r="C189">
        <v>213</v>
      </c>
      <c r="D189">
        <v>2020</v>
      </c>
      <c r="E189" t="s">
        <v>134</v>
      </c>
      <c r="F189">
        <v>148.97306689834929</v>
      </c>
      <c r="G189">
        <v>258.44569939183322</v>
      </c>
      <c r="H189">
        <v>0</v>
      </c>
      <c r="I189">
        <v>0</v>
      </c>
      <c r="J189">
        <v>0</v>
      </c>
      <c r="K189">
        <v>0</v>
      </c>
      <c r="L189">
        <v>0</v>
      </c>
      <c r="M189">
        <v>0</v>
      </c>
      <c r="N189">
        <v>407.41876629018248</v>
      </c>
      <c r="O189">
        <v>1289.77</v>
      </c>
      <c r="P189">
        <v>47</v>
      </c>
      <c r="Q189">
        <v>10348.459999999999</v>
      </c>
      <c r="R189">
        <v>333</v>
      </c>
      <c r="S189">
        <v>0</v>
      </c>
      <c r="T189">
        <v>1680.071007290182</v>
      </c>
      <c r="U189">
        <v>0</v>
      </c>
      <c r="V189">
        <v>0</v>
      </c>
      <c r="W189">
        <v>460.65</v>
      </c>
      <c r="X189">
        <v>0</v>
      </c>
      <c r="Y189">
        <v>0</v>
      </c>
    </row>
    <row r="190" spans="1:25">
      <c r="A190">
        <v>925354813</v>
      </c>
      <c r="B190">
        <v>2132021</v>
      </c>
      <c r="C190">
        <v>213</v>
      </c>
      <c r="D190">
        <v>2021</v>
      </c>
      <c r="E190" t="s">
        <v>134</v>
      </c>
      <c r="F190">
        <v>160.19546979865771</v>
      </c>
      <c r="G190">
        <v>245.1971476510067</v>
      </c>
      <c r="H190">
        <v>0</v>
      </c>
      <c r="I190">
        <v>0</v>
      </c>
      <c r="J190">
        <v>0</v>
      </c>
      <c r="K190">
        <v>0</v>
      </c>
      <c r="L190">
        <v>0</v>
      </c>
      <c r="M190">
        <v>0</v>
      </c>
      <c r="N190">
        <v>405.39261744966439</v>
      </c>
      <c r="O190">
        <v>1242.3</v>
      </c>
      <c r="P190">
        <v>47</v>
      </c>
      <c r="Q190">
        <v>10053.540000000001</v>
      </c>
      <c r="R190">
        <v>292</v>
      </c>
      <c r="S190">
        <v>0</v>
      </c>
      <c r="T190">
        <v>1610.783545449664</v>
      </c>
      <c r="U190">
        <v>0</v>
      </c>
      <c r="V190">
        <v>0</v>
      </c>
      <c r="W190">
        <v>460.65</v>
      </c>
      <c r="X190">
        <v>0</v>
      </c>
      <c r="Y190">
        <v>0</v>
      </c>
    </row>
    <row r="191" spans="1:25">
      <c r="A191">
        <v>925354813</v>
      </c>
      <c r="B191">
        <v>2132023</v>
      </c>
      <c r="C191">
        <v>213</v>
      </c>
      <c r="D191">
        <v>2023</v>
      </c>
      <c r="E191" t="s">
        <v>134</v>
      </c>
      <c r="F191">
        <v>153.54609929078009</v>
      </c>
      <c r="G191">
        <v>208.82269503546101</v>
      </c>
      <c r="H191">
        <v>0</v>
      </c>
      <c r="I191">
        <v>0</v>
      </c>
      <c r="J191">
        <v>0</v>
      </c>
      <c r="K191">
        <v>0</v>
      </c>
      <c r="L191">
        <v>0</v>
      </c>
      <c r="M191">
        <v>0</v>
      </c>
      <c r="N191">
        <v>362.36879432624119</v>
      </c>
      <c r="O191">
        <v>1169.58</v>
      </c>
      <c r="P191">
        <v>30</v>
      </c>
      <c r="Q191">
        <v>9544.5</v>
      </c>
      <c r="R191">
        <v>212</v>
      </c>
      <c r="S191">
        <v>0</v>
      </c>
      <c r="T191">
        <v>1426.1387303262411</v>
      </c>
      <c r="U191">
        <v>0</v>
      </c>
      <c r="V191">
        <v>0</v>
      </c>
      <c r="W191">
        <v>460.65</v>
      </c>
      <c r="X191">
        <v>0</v>
      </c>
      <c r="Y191">
        <v>0</v>
      </c>
    </row>
    <row r="192" spans="1:25">
      <c r="A192">
        <v>997712099</v>
      </c>
      <c r="B192">
        <v>2142021</v>
      </c>
      <c r="C192">
        <v>214</v>
      </c>
      <c r="D192">
        <v>2021</v>
      </c>
      <c r="E192" t="s">
        <v>135</v>
      </c>
      <c r="F192">
        <v>0</v>
      </c>
      <c r="G192">
        <v>0</v>
      </c>
      <c r="H192">
        <v>0</v>
      </c>
      <c r="I192">
        <v>0</v>
      </c>
      <c r="J192">
        <v>0</v>
      </c>
      <c r="K192">
        <v>0</v>
      </c>
      <c r="L192">
        <v>0</v>
      </c>
      <c r="M192">
        <v>0</v>
      </c>
      <c r="N192">
        <v>0</v>
      </c>
      <c r="O192">
        <v>0</v>
      </c>
      <c r="P192">
        <v>0</v>
      </c>
      <c r="Q192">
        <v>0</v>
      </c>
      <c r="R192">
        <v>0</v>
      </c>
      <c r="S192">
        <v>0</v>
      </c>
      <c r="T192">
        <v>0</v>
      </c>
      <c r="U192">
        <v>0</v>
      </c>
      <c r="V192">
        <v>0</v>
      </c>
      <c r="W192">
        <v>131.61000000000001</v>
      </c>
      <c r="X192">
        <v>0</v>
      </c>
      <c r="Y192">
        <v>0</v>
      </c>
    </row>
    <row r="193" spans="1:25">
      <c r="A193">
        <v>997712099</v>
      </c>
      <c r="B193">
        <v>2142020</v>
      </c>
      <c r="C193">
        <v>214</v>
      </c>
      <c r="D193">
        <v>2020</v>
      </c>
      <c r="E193" t="s">
        <v>135</v>
      </c>
      <c r="F193">
        <v>0</v>
      </c>
      <c r="G193">
        <v>0</v>
      </c>
      <c r="H193">
        <v>0</v>
      </c>
      <c r="I193">
        <v>0</v>
      </c>
      <c r="J193">
        <v>0</v>
      </c>
      <c r="K193">
        <v>0</v>
      </c>
      <c r="L193">
        <v>0</v>
      </c>
      <c r="M193">
        <v>0</v>
      </c>
      <c r="N193">
        <v>0</v>
      </c>
      <c r="O193">
        <v>0</v>
      </c>
      <c r="P193">
        <v>0</v>
      </c>
      <c r="Q193">
        <v>0</v>
      </c>
      <c r="R193">
        <v>0</v>
      </c>
      <c r="S193">
        <v>0</v>
      </c>
      <c r="T193">
        <v>0</v>
      </c>
      <c r="U193">
        <v>0</v>
      </c>
      <c r="V193">
        <v>0</v>
      </c>
      <c r="W193">
        <v>131.61000000000001</v>
      </c>
      <c r="X193">
        <v>0</v>
      </c>
      <c r="Y193">
        <v>0</v>
      </c>
    </row>
    <row r="194" spans="1:25">
      <c r="A194">
        <v>997712099</v>
      </c>
      <c r="B194">
        <v>2142024</v>
      </c>
      <c r="C194">
        <v>214</v>
      </c>
      <c r="D194">
        <v>2024</v>
      </c>
      <c r="E194" t="s">
        <v>135</v>
      </c>
      <c r="F194">
        <v>0</v>
      </c>
      <c r="G194">
        <v>0</v>
      </c>
      <c r="H194">
        <v>0</v>
      </c>
      <c r="I194">
        <v>0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0</v>
      </c>
      <c r="P194">
        <v>0</v>
      </c>
      <c r="Q194">
        <v>0</v>
      </c>
      <c r="R194">
        <v>0</v>
      </c>
      <c r="S194">
        <v>0</v>
      </c>
      <c r="T194">
        <v>0</v>
      </c>
      <c r="U194">
        <v>0</v>
      </c>
      <c r="V194">
        <v>0</v>
      </c>
      <c r="W194">
        <v>131.61000000000001</v>
      </c>
      <c r="X194">
        <v>0</v>
      </c>
      <c r="Y194">
        <v>0</v>
      </c>
    </row>
    <row r="195" spans="1:25">
      <c r="A195">
        <v>997712099</v>
      </c>
      <c r="B195">
        <v>2142022</v>
      </c>
      <c r="C195">
        <v>214</v>
      </c>
      <c r="D195">
        <v>2022</v>
      </c>
      <c r="E195" t="s">
        <v>135</v>
      </c>
      <c r="F195">
        <v>0</v>
      </c>
      <c r="G195">
        <v>0</v>
      </c>
      <c r="H195">
        <v>0</v>
      </c>
      <c r="I195">
        <v>0</v>
      </c>
      <c r="J195">
        <v>0</v>
      </c>
      <c r="K195">
        <v>0</v>
      </c>
      <c r="L195">
        <v>0</v>
      </c>
      <c r="M195">
        <v>0</v>
      </c>
      <c r="N195">
        <v>0</v>
      </c>
      <c r="O195">
        <v>0</v>
      </c>
      <c r="P195">
        <v>0</v>
      </c>
      <c r="Q195">
        <v>0</v>
      </c>
      <c r="R195">
        <v>0</v>
      </c>
      <c r="S195">
        <v>0</v>
      </c>
      <c r="T195">
        <v>0</v>
      </c>
      <c r="U195">
        <v>0</v>
      </c>
      <c r="V195">
        <v>0</v>
      </c>
      <c r="W195">
        <v>131.61000000000001</v>
      </c>
      <c r="X195">
        <v>0</v>
      </c>
      <c r="Y195">
        <v>0</v>
      </c>
    </row>
    <row r="196" spans="1:25">
      <c r="A196">
        <v>997712099</v>
      </c>
      <c r="B196">
        <v>2142023</v>
      </c>
      <c r="C196">
        <v>214</v>
      </c>
      <c r="D196">
        <v>2023</v>
      </c>
      <c r="E196" t="s">
        <v>135</v>
      </c>
      <c r="F196">
        <v>0</v>
      </c>
      <c r="G196">
        <v>0</v>
      </c>
      <c r="H196">
        <v>0</v>
      </c>
      <c r="I196">
        <v>0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0</v>
      </c>
      <c r="P196">
        <v>0</v>
      </c>
      <c r="Q196">
        <v>0</v>
      </c>
      <c r="R196">
        <v>0</v>
      </c>
      <c r="S196">
        <v>0</v>
      </c>
      <c r="T196">
        <v>0</v>
      </c>
      <c r="U196">
        <v>0</v>
      </c>
      <c r="V196">
        <v>0</v>
      </c>
      <c r="W196">
        <v>131.61000000000001</v>
      </c>
      <c r="X196">
        <v>0</v>
      </c>
      <c r="Y196">
        <v>0</v>
      </c>
    </row>
    <row r="197" spans="1:25">
      <c r="A197">
        <v>978631029</v>
      </c>
      <c r="B197">
        <v>2152020</v>
      </c>
      <c r="C197">
        <v>215</v>
      </c>
      <c r="D197">
        <v>2020</v>
      </c>
      <c r="E197" t="s">
        <v>76</v>
      </c>
      <c r="F197">
        <v>45825.01824500435</v>
      </c>
      <c r="G197">
        <v>37212.794960903557</v>
      </c>
      <c r="H197">
        <v>23890.991311902701</v>
      </c>
      <c r="I197">
        <v>3508.0247827875851</v>
      </c>
      <c r="J197">
        <v>-274.08228200456188</v>
      </c>
      <c r="K197">
        <v>0</v>
      </c>
      <c r="L197">
        <v>0</v>
      </c>
      <c r="M197">
        <v>2942.2180712423979</v>
      </c>
      <c r="N197">
        <v>59438.54632354583</v>
      </c>
      <c r="O197">
        <v>15483.3</v>
      </c>
      <c r="P197">
        <v>440</v>
      </c>
      <c r="Q197">
        <v>1401494.18</v>
      </c>
      <c r="R197">
        <v>41436</v>
      </c>
      <c r="S197">
        <v>19474.402852049909</v>
      </c>
      <c r="T197">
        <v>229471.12189159571</v>
      </c>
      <c r="U197">
        <v>139353.22</v>
      </c>
      <c r="V197">
        <v>9783.0300000000007</v>
      </c>
      <c r="W197">
        <v>139019.47</v>
      </c>
      <c r="X197">
        <v>37250.120000000003</v>
      </c>
      <c r="Y197">
        <v>1</v>
      </c>
    </row>
    <row r="198" spans="1:25">
      <c r="A198">
        <v>978631029</v>
      </c>
      <c r="B198">
        <v>2152021</v>
      </c>
      <c r="C198">
        <v>215</v>
      </c>
      <c r="D198">
        <v>2021</v>
      </c>
      <c r="E198" t="s">
        <v>76</v>
      </c>
      <c r="F198">
        <v>39676.167785234902</v>
      </c>
      <c r="G198">
        <v>30862.147651006711</v>
      </c>
      <c r="H198">
        <v>20984.516778523492</v>
      </c>
      <c r="I198">
        <v>3508.0247827875851</v>
      </c>
      <c r="J198">
        <v>-274.08228200456188</v>
      </c>
      <c r="K198">
        <v>0</v>
      </c>
      <c r="L198">
        <v>7110.7172818791942</v>
      </c>
      <c r="M198">
        <v>2751.6568791946311</v>
      </c>
      <c r="N198">
        <v>42925.366997427307</v>
      </c>
      <c r="O198">
        <v>15040.92</v>
      </c>
      <c r="P198">
        <v>438</v>
      </c>
      <c r="Q198">
        <v>1478378.41</v>
      </c>
      <c r="R198">
        <v>50435</v>
      </c>
      <c r="S198">
        <v>8585.6124031007748</v>
      </c>
      <c r="T198">
        <v>216929.24201152811</v>
      </c>
      <c r="U198">
        <v>138563.06</v>
      </c>
      <c r="V198">
        <v>9783.0300000000007</v>
      </c>
      <c r="W198">
        <v>139203.13</v>
      </c>
      <c r="X198">
        <v>36739.69</v>
      </c>
      <c r="Y198">
        <v>1</v>
      </c>
    </row>
    <row r="199" spans="1:25">
      <c r="A199">
        <v>978631029</v>
      </c>
      <c r="B199">
        <v>2152022</v>
      </c>
      <c r="C199">
        <v>215</v>
      </c>
      <c r="D199">
        <v>2022</v>
      </c>
      <c r="E199" t="s">
        <v>76</v>
      </c>
      <c r="F199">
        <v>43415.724614134851</v>
      </c>
      <c r="G199">
        <v>29672.283509342</v>
      </c>
      <c r="H199">
        <v>25442.88302193339</v>
      </c>
      <c r="I199">
        <v>3508.0247827875851</v>
      </c>
      <c r="J199">
        <v>-274.08228200456188</v>
      </c>
      <c r="K199">
        <v>0</v>
      </c>
      <c r="L199">
        <v>3218.4809098294072</v>
      </c>
      <c r="M199">
        <v>4479.4922826969942</v>
      </c>
      <c r="N199">
        <v>43181.094409800076</v>
      </c>
      <c r="O199">
        <v>42153.36</v>
      </c>
      <c r="P199">
        <v>995</v>
      </c>
      <c r="Q199">
        <v>1543281.01</v>
      </c>
      <c r="R199">
        <v>54532</v>
      </c>
      <c r="S199">
        <v>6322.0651465798046</v>
      </c>
      <c r="T199">
        <v>226632.97573537991</v>
      </c>
      <c r="U199">
        <v>138563.06</v>
      </c>
      <c r="V199">
        <v>9783.0300000000007</v>
      </c>
      <c r="W199">
        <v>142333.1</v>
      </c>
      <c r="X199">
        <v>36739.69</v>
      </c>
      <c r="Y199">
        <v>1</v>
      </c>
    </row>
    <row r="200" spans="1:25">
      <c r="A200">
        <v>978631029</v>
      </c>
      <c r="B200">
        <v>2152024</v>
      </c>
      <c r="C200">
        <v>215</v>
      </c>
      <c r="D200">
        <v>2024</v>
      </c>
      <c r="E200" t="s">
        <v>76</v>
      </c>
      <c r="F200">
        <v>44785</v>
      </c>
      <c r="G200">
        <v>40211</v>
      </c>
      <c r="H200">
        <v>33597</v>
      </c>
      <c r="I200">
        <v>3508.0247827875851</v>
      </c>
      <c r="J200">
        <v>-274.08228200456188</v>
      </c>
      <c r="K200">
        <v>0</v>
      </c>
      <c r="L200">
        <v>1608</v>
      </c>
      <c r="M200">
        <v>12005</v>
      </c>
      <c r="N200">
        <v>41019.942500783021</v>
      </c>
      <c r="O200">
        <v>163187.72</v>
      </c>
      <c r="P200">
        <v>3477</v>
      </c>
      <c r="Q200">
        <v>2196128.85</v>
      </c>
      <c r="R200">
        <v>65261</v>
      </c>
      <c r="S200">
        <v>4332</v>
      </c>
      <c r="T200">
        <v>295049.52341978299</v>
      </c>
      <c r="U200">
        <v>138960.5</v>
      </c>
      <c r="V200">
        <v>9783.0300000000007</v>
      </c>
      <c r="W200">
        <v>147566.46</v>
      </c>
      <c r="X200">
        <v>58450.83</v>
      </c>
      <c r="Y200">
        <v>1</v>
      </c>
    </row>
    <row r="201" spans="1:25">
      <c r="A201">
        <v>978631029</v>
      </c>
      <c r="B201">
        <v>2152023</v>
      </c>
      <c r="C201">
        <v>215</v>
      </c>
      <c r="D201">
        <v>2023</v>
      </c>
      <c r="E201" t="s">
        <v>76</v>
      </c>
      <c r="F201">
        <v>47974.966903073277</v>
      </c>
      <c r="G201">
        <v>40559.713947990553</v>
      </c>
      <c r="H201">
        <v>35196.860520094568</v>
      </c>
      <c r="I201">
        <v>3508.0247827875851</v>
      </c>
      <c r="J201">
        <v>-274.08228200456188</v>
      </c>
      <c r="K201">
        <v>0</v>
      </c>
      <c r="L201">
        <v>2057.5177304964541</v>
      </c>
      <c r="M201">
        <v>5524.5886524822699</v>
      </c>
      <c r="N201">
        <v>48989.656448773567</v>
      </c>
      <c r="O201">
        <v>123977.5</v>
      </c>
      <c r="P201">
        <v>2630</v>
      </c>
      <c r="Q201">
        <v>1829012.03</v>
      </c>
      <c r="R201">
        <v>58051</v>
      </c>
      <c r="S201">
        <v>11594.12962962963</v>
      </c>
      <c r="T201">
        <v>271059.08302940318</v>
      </c>
      <c r="U201">
        <v>138563.06</v>
      </c>
      <c r="V201">
        <v>9783.0300000000007</v>
      </c>
      <c r="W201">
        <v>145559.59</v>
      </c>
      <c r="X201">
        <v>39009.83</v>
      </c>
      <c r="Y201">
        <v>1</v>
      </c>
    </row>
    <row r="202" spans="1:25">
      <c r="A202">
        <v>916763476</v>
      </c>
      <c r="B202">
        <v>2222021</v>
      </c>
      <c r="C202">
        <v>222</v>
      </c>
      <c r="D202">
        <v>2021</v>
      </c>
      <c r="E202" t="s">
        <v>136</v>
      </c>
      <c r="F202">
        <v>0</v>
      </c>
      <c r="G202">
        <v>0</v>
      </c>
      <c r="H202">
        <v>0</v>
      </c>
      <c r="I202">
        <v>0</v>
      </c>
      <c r="J202">
        <v>0</v>
      </c>
      <c r="K202">
        <v>0</v>
      </c>
      <c r="L202">
        <v>0</v>
      </c>
      <c r="M202">
        <v>0</v>
      </c>
      <c r="N202">
        <v>0</v>
      </c>
      <c r="O202">
        <v>0</v>
      </c>
      <c r="P202">
        <v>0</v>
      </c>
      <c r="Q202">
        <v>971.62</v>
      </c>
      <c r="R202">
        <v>240</v>
      </c>
      <c r="S202">
        <v>0</v>
      </c>
      <c r="T202">
        <v>314.52325400000001</v>
      </c>
      <c r="U202">
        <v>34.630000000000003</v>
      </c>
      <c r="V202">
        <v>0</v>
      </c>
      <c r="W202">
        <v>1495.4</v>
      </c>
      <c r="X202">
        <v>0</v>
      </c>
      <c r="Y202">
        <v>0</v>
      </c>
    </row>
    <row r="203" spans="1:25">
      <c r="A203">
        <v>916763476</v>
      </c>
      <c r="B203">
        <v>2222023</v>
      </c>
      <c r="C203">
        <v>222</v>
      </c>
      <c r="D203">
        <v>2023</v>
      </c>
      <c r="E203" t="s">
        <v>136</v>
      </c>
      <c r="F203">
        <v>0</v>
      </c>
      <c r="G203">
        <v>0</v>
      </c>
      <c r="H203">
        <v>0</v>
      </c>
      <c r="I203">
        <v>0</v>
      </c>
      <c r="J203">
        <v>0</v>
      </c>
      <c r="K203">
        <v>0</v>
      </c>
      <c r="L203">
        <v>0</v>
      </c>
      <c r="M203">
        <v>0</v>
      </c>
      <c r="N203">
        <v>0</v>
      </c>
      <c r="O203">
        <v>0</v>
      </c>
      <c r="P203">
        <v>0</v>
      </c>
      <c r="Q203">
        <v>486.82</v>
      </c>
      <c r="R203">
        <v>240</v>
      </c>
      <c r="S203">
        <v>0</v>
      </c>
      <c r="T203">
        <v>277.33909399999999</v>
      </c>
      <c r="U203">
        <v>34.630000000000003</v>
      </c>
      <c r="V203">
        <v>0</v>
      </c>
      <c r="W203">
        <v>1495.4</v>
      </c>
      <c r="X203">
        <v>0</v>
      </c>
      <c r="Y203">
        <v>0</v>
      </c>
    </row>
    <row r="204" spans="1:25">
      <c r="A204">
        <v>916763476</v>
      </c>
      <c r="B204">
        <v>2222020</v>
      </c>
      <c r="C204">
        <v>222</v>
      </c>
      <c r="D204">
        <v>2020</v>
      </c>
      <c r="E204" t="s">
        <v>136</v>
      </c>
      <c r="F204">
        <v>0</v>
      </c>
      <c r="G204">
        <v>0</v>
      </c>
      <c r="H204">
        <v>0</v>
      </c>
      <c r="I204">
        <v>0</v>
      </c>
      <c r="J204">
        <v>0</v>
      </c>
      <c r="K204">
        <v>0</v>
      </c>
      <c r="L204">
        <v>0</v>
      </c>
      <c r="M204">
        <v>0</v>
      </c>
      <c r="N204">
        <v>0</v>
      </c>
      <c r="O204">
        <v>0</v>
      </c>
      <c r="P204">
        <v>0</v>
      </c>
      <c r="Q204">
        <v>1214.02</v>
      </c>
      <c r="R204">
        <v>241</v>
      </c>
      <c r="S204">
        <v>0</v>
      </c>
      <c r="T204">
        <v>334.11533400000002</v>
      </c>
      <c r="U204">
        <v>34.630000000000003</v>
      </c>
      <c r="V204">
        <v>0</v>
      </c>
      <c r="W204">
        <v>1495.4</v>
      </c>
      <c r="X204">
        <v>0</v>
      </c>
      <c r="Y204">
        <v>0</v>
      </c>
    </row>
    <row r="205" spans="1:25">
      <c r="A205">
        <v>916763476</v>
      </c>
      <c r="B205">
        <v>2222022</v>
      </c>
      <c r="C205">
        <v>222</v>
      </c>
      <c r="D205">
        <v>2022</v>
      </c>
      <c r="E205" t="s">
        <v>136</v>
      </c>
      <c r="F205">
        <v>0</v>
      </c>
      <c r="G205">
        <v>0</v>
      </c>
      <c r="H205">
        <v>0</v>
      </c>
      <c r="I205">
        <v>0</v>
      </c>
      <c r="J205">
        <v>0</v>
      </c>
      <c r="K205">
        <v>0</v>
      </c>
      <c r="L205">
        <v>0</v>
      </c>
      <c r="M205">
        <v>0</v>
      </c>
      <c r="N205">
        <v>0</v>
      </c>
      <c r="O205">
        <v>0</v>
      </c>
      <c r="P205">
        <v>0</v>
      </c>
      <c r="Q205">
        <v>729.22</v>
      </c>
      <c r="R205">
        <v>240</v>
      </c>
      <c r="S205">
        <v>0</v>
      </c>
      <c r="T205">
        <v>295.931174</v>
      </c>
      <c r="U205">
        <v>34.630000000000003</v>
      </c>
      <c r="V205">
        <v>0</v>
      </c>
      <c r="W205">
        <v>1495.4</v>
      </c>
      <c r="X205">
        <v>0</v>
      </c>
      <c r="Y205">
        <v>0</v>
      </c>
    </row>
    <row r="206" spans="1:25">
      <c r="A206">
        <v>916763476</v>
      </c>
      <c r="B206">
        <v>2222024</v>
      </c>
      <c r="C206">
        <v>222</v>
      </c>
      <c r="D206">
        <v>2024</v>
      </c>
      <c r="E206" t="s">
        <v>136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0</v>
      </c>
      <c r="L206">
        <v>0</v>
      </c>
      <c r="M206">
        <v>0</v>
      </c>
      <c r="N206">
        <v>0</v>
      </c>
      <c r="O206">
        <v>0</v>
      </c>
      <c r="P206">
        <v>0</v>
      </c>
      <c r="Q206">
        <v>243.41</v>
      </c>
      <c r="R206">
        <v>241</v>
      </c>
      <c r="S206">
        <v>0</v>
      </c>
      <c r="T206">
        <v>259.66954700000002</v>
      </c>
      <c r="U206">
        <v>34.630000000000003</v>
      </c>
      <c r="V206">
        <v>0</v>
      </c>
      <c r="W206">
        <v>1495.4</v>
      </c>
      <c r="X206">
        <v>0</v>
      </c>
      <c r="Y206">
        <v>0</v>
      </c>
    </row>
    <row r="207" spans="1:25">
      <c r="A207">
        <v>924940379</v>
      </c>
      <c r="B207">
        <v>2232020</v>
      </c>
      <c r="C207">
        <v>223</v>
      </c>
      <c r="D207">
        <v>2020</v>
      </c>
      <c r="E207" t="s">
        <v>137</v>
      </c>
      <c r="F207">
        <v>0</v>
      </c>
      <c r="G207">
        <v>0</v>
      </c>
      <c r="H207">
        <v>0</v>
      </c>
      <c r="I207">
        <v>24.558197343041659</v>
      </c>
      <c r="J207">
        <v>0</v>
      </c>
      <c r="K207">
        <v>0</v>
      </c>
      <c r="L207">
        <v>0</v>
      </c>
      <c r="M207">
        <v>0</v>
      </c>
      <c r="N207">
        <v>24.558197343041659</v>
      </c>
      <c r="O207">
        <v>0</v>
      </c>
      <c r="P207">
        <v>0</v>
      </c>
      <c r="Q207">
        <v>0</v>
      </c>
      <c r="R207">
        <v>0</v>
      </c>
      <c r="S207">
        <v>0</v>
      </c>
      <c r="T207">
        <v>24.558197343041659</v>
      </c>
      <c r="U207">
        <v>0</v>
      </c>
      <c r="V207">
        <v>0</v>
      </c>
      <c r="W207">
        <v>1386.15</v>
      </c>
      <c r="X207">
        <v>0</v>
      </c>
      <c r="Y207">
        <v>0</v>
      </c>
    </row>
    <row r="208" spans="1:25">
      <c r="A208">
        <v>924940379</v>
      </c>
      <c r="B208">
        <v>2232024</v>
      </c>
      <c r="C208">
        <v>223</v>
      </c>
      <c r="D208">
        <v>2024</v>
      </c>
      <c r="E208" t="s">
        <v>137</v>
      </c>
      <c r="F208">
        <v>1038</v>
      </c>
      <c r="G208">
        <v>626</v>
      </c>
      <c r="H208">
        <v>0</v>
      </c>
      <c r="I208">
        <v>24.558197343041659</v>
      </c>
      <c r="J208">
        <v>0</v>
      </c>
      <c r="K208">
        <v>0</v>
      </c>
      <c r="L208">
        <v>0</v>
      </c>
      <c r="M208">
        <v>0</v>
      </c>
      <c r="N208">
        <v>1688.5581973430419</v>
      </c>
      <c r="O208">
        <v>4128.88</v>
      </c>
      <c r="P208">
        <v>30</v>
      </c>
      <c r="Q208">
        <v>32118</v>
      </c>
      <c r="R208">
        <v>521</v>
      </c>
      <c r="S208">
        <v>0</v>
      </c>
      <c r="T208">
        <v>5019.6938933430411</v>
      </c>
      <c r="U208">
        <v>0</v>
      </c>
      <c r="V208">
        <v>0</v>
      </c>
      <c r="W208">
        <v>2670.57</v>
      </c>
      <c r="X208">
        <v>232.86</v>
      </c>
      <c r="Y208">
        <v>0</v>
      </c>
    </row>
    <row r="209" spans="1:25">
      <c r="A209">
        <v>924940379</v>
      </c>
      <c r="B209">
        <v>2232021</v>
      </c>
      <c r="C209">
        <v>223</v>
      </c>
      <c r="D209">
        <v>2021</v>
      </c>
      <c r="E209" t="s">
        <v>137</v>
      </c>
      <c r="F209">
        <v>859.82466442953023</v>
      </c>
      <c r="G209">
        <v>335.64765100671138</v>
      </c>
      <c r="H209">
        <v>0</v>
      </c>
      <c r="I209">
        <v>24.558197343041659</v>
      </c>
      <c r="J209">
        <v>0</v>
      </c>
      <c r="K209">
        <v>0</v>
      </c>
      <c r="L209">
        <v>0</v>
      </c>
      <c r="M209">
        <v>0</v>
      </c>
      <c r="N209">
        <v>1220.0305127792831</v>
      </c>
      <c r="O209">
        <v>0</v>
      </c>
      <c r="P209">
        <v>0</v>
      </c>
      <c r="Q209">
        <v>32220.01</v>
      </c>
      <c r="R209">
        <v>739</v>
      </c>
      <c r="S209">
        <v>0</v>
      </c>
      <c r="T209">
        <v>4430.3052797792834</v>
      </c>
      <c r="U209">
        <v>0</v>
      </c>
      <c r="V209">
        <v>0</v>
      </c>
      <c r="W209">
        <v>1760.73</v>
      </c>
      <c r="X209">
        <v>0</v>
      </c>
      <c r="Y209">
        <v>0</v>
      </c>
    </row>
    <row r="210" spans="1:25">
      <c r="A210">
        <v>924940379</v>
      </c>
      <c r="B210">
        <v>2232022</v>
      </c>
      <c r="C210">
        <v>223</v>
      </c>
      <c r="D210">
        <v>2022</v>
      </c>
      <c r="E210" t="s">
        <v>137</v>
      </c>
      <c r="F210">
        <v>849.46791226645007</v>
      </c>
      <c r="G210">
        <v>339.78716490658007</v>
      </c>
      <c r="H210">
        <v>0</v>
      </c>
      <c r="I210">
        <v>24.558197343041659</v>
      </c>
      <c r="J210">
        <v>0</v>
      </c>
      <c r="K210">
        <v>0</v>
      </c>
      <c r="L210">
        <v>0</v>
      </c>
      <c r="M210">
        <v>0</v>
      </c>
      <c r="N210">
        <v>1213.8132745160719</v>
      </c>
      <c r="O210">
        <v>0</v>
      </c>
      <c r="P210">
        <v>0</v>
      </c>
      <c r="Q210">
        <v>31473.62</v>
      </c>
      <c r="R210">
        <v>739</v>
      </c>
      <c r="S210">
        <v>0</v>
      </c>
      <c r="T210">
        <v>4366.8399285160722</v>
      </c>
      <c r="U210">
        <v>0</v>
      </c>
      <c r="V210">
        <v>0</v>
      </c>
      <c r="W210">
        <v>1760.73</v>
      </c>
      <c r="X210">
        <v>231.96</v>
      </c>
      <c r="Y210">
        <v>0</v>
      </c>
    </row>
    <row r="211" spans="1:25">
      <c r="A211">
        <v>924940379</v>
      </c>
      <c r="B211">
        <v>2232023</v>
      </c>
      <c r="C211">
        <v>223</v>
      </c>
      <c r="D211">
        <v>2023</v>
      </c>
      <c r="E211" t="s">
        <v>137</v>
      </c>
      <c r="F211">
        <v>847.57446808510645</v>
      </c>
      <c r="G211">
        <v>352.13238770685581</v>
      </c>
      <c r="H211">
        <v>0</v>
      </c>
      <c r="I211">
        <v>24.558197343041659</v>
      </c>
      <c r="J211">
        <v>0</v>
      </c>
      <c r="K211">
        <v>0</v>
      </c>
      <c r="L211">
        <v>0</v>
      </c>
      <c r="M211">
        <v>0</v>
      </c>
      <c r="N211">
        <v>1224.2650531350041</v>
      </c>
      <c r="O211">
        <v>0</v>
      </c>
      <c r="P211">
        <v>0</v>
      </c>
      <c r="Q211">
        <v>31695.82</v>
      </c>
      <c r="R211">
        <v>759</v>
      </c>
      <c r="S211">
        <v>0</v>
      </c>
      <c r="T211">
        <v>4414.3344471350038</v>
      </c>
      <c r="U211">
        <v>0</v>
      </c>
      <c r="V211">
        <v>0</v>
      </c>
      <c r="W211">
        <v>2506.0500000000002</v>
      </c>
      <c r="X211">
        <v>232.86</v>
      </c>
      <c r="Y211">
        <v>0</v>
      </c>
    </row>
    <row r="212" spans="1:25">
      <c r="A212">
        <v>979151950</v>
      </c>
      <c r="B212">
        <v>2272020</v>
      </c>
      <c r="C212">
        <v>227</v>
      </c>
      <c r="D212">
        <v>2020</v>
      </c>
      <c r="E212" t="s">
        <v>77</v>
      </c>
      <c r="F212">
        <v>69149.46046915726</v>
      </c>
      <c r="G212">
        <v>46511.197219808862</v>
      </c>
      <c r="H212">
        <v>21587.551694178979</v>
      </c>
      <c r="I212">
        <v>3625.1065033118011</v>
      </c>
      <c r="J212">
        <v>-1180.1328044654961</v>
      </c>
      <c r="K212">
        <v>1824.920069504778</v>
      </c>
      <c r="L212">
        <v>38.37185056472633</v>
      </c>
      <c r="M212">
        <v>4238.9609035621206</v>
      </c>
      <c r="N212">
        <v>94065.667009011377</v>
      </c>
      <c r="O212">
        <v>118804.28</v>
      </c>
      <c r="P212">
        <v>3723</v>
      </c>
      <c r="Q212">
        <v>1380021.58</v>
      </c>
      <c r="R212">
        <v>43841</v>
      </c>
      <c r="S212">
        <v>2109.975044563279</v>
      </c>
      <c r="T212">
        <v>258699.58551557461</v>
      </c>
      <c r="U212">
        <v>107355.21</v>
      </c>
      <c r="V212">
        <v>25638.79</v>
      </c>
      <c r="W212">
        <v>113757.57</v>
      </c>
      <c r="X212">
        <v>31508.01</v>
      </c>
      <c r="Y212">
        <v>1</v>
      </c>
    </row>
    <row r="213" spans="1:25">
      <c r="A213">
        <v>979151950</v>
      </c>
      <c r="B213">
        <v>2272022</v>
      </c>
      <c r="C213">
        <v>227</v>
      </c>
      <c r="D213">
        <v>2022</v>
      </c>
      <c r="E213" t="s">
        <v>77</v>
      </c>
      <c r="F213">
        <v>53169.304630381812</v>
      </c>
      <c r="G213">
        <v>44488.903330625508</v>
      </c>
      <c r="H213">
        <v>32392.691307879781</v>
      </c>
      <c r="I213">
        <v>3625.1065033118011</v>
      </c>
      <c r="J213">
        <v>-1180.1328044654961</v>
      </c>
      <c r="K213">
        <v>1824.920069504778</v>
      </c>
      <c r="L213">
        <v>1653.560519902519</v>
      </c>
      <c r="M213">
        <v>2526.2437043054429</v>
      </c>
      <c r="N213">
        <v>65355.606197270659</v>
      </c>
      <c r="O213">
        <v>154162.35999999999</v>
      </c>
      <c r="P213">
        <v>4595</v>
      </c>
      <c r="Q213">
        <v>1928337.45</v>
      </c>
      <c r="R213">
        <v>61049</v>
      </c>
      <c r="S213">
        <v>15448.859934853421</v>
      </c>
      <c r="T213">
        <v>306176.20155912411</v>
      </c>
      <c r="U213">
        <v>156993.15</v>
      </c>
      <c r="V213">
        <v>35587.019999999997</v>
      </c>
      <c r="W213">
        <v>120502.35</v>
      </c>
      <c r="X213">
        <v>33938.74</v>
      </c>
      <c r="Y213">
        <v>1</v>
      </c>
    </row>
    <row r="214" spans="1:25">
      <c r="A214">
        <v>979151950</v>
      </c>
      <c r="B214">
        <v>2272023</v>
      </c>
      <c r="C214">
        <v>227</v>
      </c>
      <c r="D214">
        <v>2023</v>
      </c>
      <c r="E214" t="s">
        <v>77</v>
      </c>
      <c r="F214">
        <v>79311.678486997625</v>
      </c>
      <c r="G214">
        <v>45234.680851063829</v>
      </c>
      <c r="H214">
        <v>25406.761229314419</v>
      </c>
      <c r="I214">
        <v>3625.1065033118011</v>
      </c>
      <c r="J214">
        <v>-1180.1328044654961</v>
      </c>
      <c r="K214">
        <v>1824.920069504778</v>
      </c>
      <c r="L214">
        <v>1144.4302600472811</v>
      </c>
      <c r="M214">
        <v>4148.8156028368794</v>
      </c>
      <c r="N214">
        <v>98116.246014213946</v>
      </c>
      <c r="O214">
        <v>163521.01999999999</v>
      </c>
      <c r="P214">
        <v>4864</v>
      </c>
      <c r="Q214">
        <v>2018507.22</v>
      </c>
      <c r="R214">
        <v>61594</v>
      </c>
      <c r="S214">
        <v>3364.74074074074</v>
      </c>
      <c r="T214">
        <v>335300.55276295473</v>
      </c>
      <c r="U214">
        <v>156993.15</v>
      </c>
      <c r="V214">
        <v>35587.019999999997</v>
      </c>
      <c r="W214">
        <v>120502.35</v>
      </c>
      <c r="X214">
        <v>34440.14</v>
      </c>
      <c r="Y214">
        <v>1</v>
      </c>
    </row>
    <row r="215" spans="1:25">
      <c r="A215">
        <v>979151950</v>
      </c>
      <c r="B215">
        <v>2272021</v>
      </c>
      <c r="C215">
        <v>227</v>
      </c>
      <c r="D215">
        <v>2021</v>
      </c>
      <c r="E215" t="s">
        <v>77</v>
      </c>
      <c r="F215">
        <v>53711.252516778528</v>
      </c>
      <c r="G215">
        <v>40680.931208053691</v>
      </c>
      <c r="H215">
        <v>22211.592281879199</v>
      </c>
      <c r="I215">
        <v>3625.1065033118011</v>
      </c>
      <c r="J215">
        <v>-1180.1328044654961</v>
      </c>
      <c r="K215">
        <v>1824.920069504778</v>
      </c>
      <c r="L215">
        <v>5.4488255033557049</v>
      </c>
      <c r="M215">
        <v>1446.1182885906039</v>
      </c>
      <c r="N215">
        <v>74998.918097210175</v>
      </c>
      <c r="O215">
        <v>155504.65</v>
      </c>
      <c r="P215">
        <v>3775</v>
      </c>
      <c r="Q215">
        <v>1597282.68</v>
      </c>
      <c r="R215">
        <v>48120</v>
      </c>
      <c r="S215">
        <v>9921.6124031007748</v>
      </c>
      <c r="T215">
        <v>271254.31871131097</v>
      </c>
      <c r="U215">
        <v>107412.49</v>
      </c>
      <c r="V215">
        <v>27952.3</v>
      </c>
      <c r="W215">
        <v>115394.02</v>
      </c>
      <c r="X215">
        <v>33377.32</v>
      </c>
      <c r="Y215">
        <v>1</v>
      </c>
    </row>
    <row r="216" spans="1:25">
      <c r="A216">
        <v>979151950</v>
      </c>
      <c r="B216">
        <v>2272024</v>
      </c>
      <c r="C216">
        <v>227</v>
      </c>
      <c r="D216">
        <v>2024</v>
      </c>
      <c r="E216" t="s">
        <v>77</v>
      </c>
      <c r="F216">
        <v>102067</v>
      </c>
      <c r="G216">
        <v>67185</v>
      </c>
      <c r="H216">
        <v>26356</v>
      </c>
      <c r="I216">
        <v>3625.1065033118011</v>
      </c>
      <c r="J216">
        <v>-1180.1328044654961</v>
      </c>
      <c r="K216">
        <v>1824.920069504778</v>
      </c>
      <c r="L216">
        <v>6409</v>
      </c>
      <c r="M216">
        <v>4951</v>
      </c>
      <c r="N216">
        <v>135805.89376835109</v>
      </c>
      <c r="O216">
        <v>210322.4</v>
      </c>
      <c r="P216">
        <v>5910</v>
      </c>
      <c r="Q216">
        <v>2173513.94</v>
      </c>
      <c r="R216">
        <v>60957</v>
      </c>
      <c r="S216">
        <v>13552</v>
      </c>
      <c r="T216">
        <v>399065.14104635111</v>
      </c>
      <c r="U216">
        <v>157619.65</v>
      </c>
      <c r="V216">
        <v>35547.32</v>
      </c>
      <c r="W216">
        <v>126480.78</v>
      </c>
      <c r="X216">
        <v>35603.160000000003</v>
      </c>
      <c r="Y216">
        <v>1</v>
      </c>
    </row>
    <row r="217" spans="1:25">
      <c r="A217">
        <v>919415096</v>
      </c>
      <c r="B217">
        <v>2382023</v>
      </c>
      <c r="C217">
        <v>238</v>
      </c>
      <c r="D217">
        <v>2023</v>
      </c>
      <c r="E217" t="s">
        <v>78</v>
      </c>
      <c r="F217">
        <v>739.06855791962175</v>
      </c>
      <c r="G217">
        <v>79.843971631205676</v>
      </c>
      <c r="H217">
        <v>79.843971631205676</v>
      </c>
      <c r="I217">
        <v>155.167779489987</v>
      </c>
      <c r="J217">
        <v>0</v>
      </c>
      <c r="K217">
        <v>0</v>
      </c>
      <c r="L217">
        <v>0</v>
      </c>
      <c r="M217">
        <v>0</v>
      </c>
      <c r="N217">
        <v>894.23633740960872</v>
      </c>
      <c r="O217">
        <v>3962.23</v>
      </c>
      <c r="P217">
        <v>96</v>
      </c>
      <c r="Q217">
        <v>110357.65</v>
      </c>
      <c r="R217">
        <v>2607</v>
      </c>
      <c r="S217">
        <v>0</v>
      </c>
      <c r="T217">
        <v>12365.57113340961</v>
      </c>
      <c r="U217">
        <v>2739.65</v>
      </c>
      <c r="V217">
        <v>416.53</v>
      </c>
      <c r="W217">
        <v>4484.47</v>
      </c>
      <c r="X217">
        <v>1386.68</v>
      </c>
      <c r="Y217">
        <v>1</v>
      </c>
    </row>
    <row r="218" spans="1:25">
      <c r="A218">
        <v>919415096</v>
      </c>
      <c r="B218">
        <v>2382024</v>
      </c>
      <c r="C218">
        <v>238</v>
      </c>
      <c r="D218">
        <v>2024</v>
      </c>
      <c r="E218" t="s">
        <v>78</v>
      </c>
      <c r="F218">
        <v>828</v>
      </c>
      <c r="G218">
        <v>208</v>
      </c>
      <c r="H218">
        <v>208</v>
      </c>
      <c r="I218">
        <v>155.167779489987</v>
      </c>
      <c r="J218">
        <v>0</v>
      </c>
      <c r="K218">
        <v>0</v>
      </c>
      <c r="L218">
        <v>0</v>
      </c>
      <c r="M218">
        <v>0</v>
      </c>
      <c r="N218">
        <v>983.16777948998697</v>
      </c>
      <c r="O218">
        <v>3864.26</v>
      </c>
      <c r="P218">
        <v>97</v>
      </c>
      <c r="Q218">
        <v>108390.17</v>
      </c>
      <c r="R218">
        <v>2619</v>
      </c>
      <c r="S218">
        <v>129</v>
      </c>
      <c r="T218">
        <v>12438.082560489989</v>
      </c>
      <c r="U218">
        <v>2739.65</v>
      </c>
      <c r="V218">
        <v>416.53</v>
      </c>
      <c r="W218">
        <v>4484.47</v>
      </c>
      <c r="X218">
        <v>1386.68</v>
      </c>
      <c r="Y218">
        <v>1</v>
      </c>
    </row>
    <row r="219" spans="1:25">
      <c r="A219">
        <v>919415096</v>
      </c>
      <c r="B219">
        <v>2382021</v>
      </c>
      <c r="C219">
        <v>238</v>
      </c>
      <c r="D219">
        <v>2021</v>
      </c>
      <c r="E219" t="s">
        <v>78</v>
      </c>
      <c r="F219">
        <v>742.130033557047</v>
      </c>
      <c r="G219">
        <v>1182.395134228188</v>
      </c>
      <c r="H219">
        <v>1182.395134228188</v>
      </c>
      <c r="I219">
        <v>155.167779489987</v>
      </c>
      <c r="J219">
        <v>0</v>
      </c>
      <c r="K219">
        <v>0</v>
      </c>
      <c r="L219">
        <v>0</v>
      </c>
      <c r="M219">
        <v>0</v>
      </c>
      <c r="N219">
        <v>897.29781304703397</v>
      </c>
      <c r="O219">
        <v>4156.1499999999996</v>
      </c>
      <c r="P219">
        <v>96</v>
      </c>
      <c r="Q219">
        <v>114141.11</v>
      </c>
      <c r="R219">
        <v>2134</v>
      </c>
      <c r="S219">
        <v>0</v>
      </c>
      <c r="T219">
        <v>12200.697655047041</v>
      </c>
      <c r="U219">
        <v>2739.65</v>
      </c>
      <c r="V219">
        <v>416.53</v>
      </c>
      <c r="W219">
        <v>4367.12</v>
      </c>
      <c r="X219">
        <v>1386.68</v>
      </c>
      <c r="Y219">
        <v>1</v>
      </c>
    </row>
    <row r="220" spans="1:25">
      <c r="A220">
        <v>919415096</v>
      </c>
      <c r="B220">
        <v>2382022</v>
      </c>
      <c r="C220">
        <v>238</v>
      </c>
      <c r="D220">
        <v>2022</v>
      </c>
      <c r="E220" t="s">
        <v>78</v>
      </c>
      <c r="F220">
        <v>865.29650690495532</v>
      </c>
      <c r="G220">
        <v>167.783103168156</v>
      </c>
      <c r="H220">
        <v>167.783103168156</v>
      </c>
      <c r="I220">
        <v>155.167779489987</v>
      </c>
      <c r="J220">
        <v>0</v>
      </c>
      <c r="K220">
        <v>0</v>
      </c>
      <c r="L220">
        <v>0</v>
      </c>
      <c r="M220">
        <v>0</v>
      </c>
      <c r="N220">
        <v>1020.464286394942</v>
      </c>
      <c r="O220">
        <v>4059.19</v>
      </c>
      <c r="P220">
        <v>96</v>
      </c>
      <c r="Q220">
        <v>112888.71</v>
      </c>
      <c r="R220">
        <v>2587</v>
      </c>
      <c r="S220">
        <v>0</v>
      </c>
      <c r="T220">
        <v>12673.36821639494</v>
      </c>
      <c r="U220">
        <v>2739.65</v>
      </c>
      <c r="V220">
        <v>416.53</v>
      </c>
      <c r="W220">
        <v>4583.1899999999996</v>
      </c>
      <c r="X220">
        <v>1386.68</v>
      </c>
      <c r="Y220">
        <v>1</v>
      </c>
    </row>
    <row r="221" spans="1:25">
      <c r="A221">
        <v>919415096</v>
      </c>
      <c r="B221">
        <v>2382020</v>
      </c>
      <c r="C221">
        <v>238</v>
      </c>
      <c r="D221">
        <v>2020</v>
      </c>
      <c r="E221" t="s">
        <v>78</v>
      </c>
      <c r="F221">
        <v>692.950477845352</v>
      </c>
      <c r="G221">
        <v>4162.2172024326674</v>
      </c>
      <c r="H221">
        <v>4162.2172024326674</v>
      </c>
      <c r="I221">
        <v>155.167779489987</v>
      </c>
      <c r="J221">
        <v>0</v>
      </c>
      <c r="K221">
        <v>0</v>
      </c>
      <c r="L221">
        <v>0</v>
      </c>
      <c r="M221">
        <v>0</v>
      </c>
      <c r="N221">
        <v>848.11825733533897</v>
      </c>
      <c r="O221">
        <v>4101.6099999999997</v>
      </c>
      <c r="P221">
        <v>93</v>
      </c>
      <c r="Q221">
        <v>66878.16</v>
      </c>
      <c r="R221">
        <v>921</v>
      </c>
      <c r="S221">
        <v>401.27629233511578</v>
      </c>
      <c r="T221">
        <v>7707.5429086704553</v>
      </c>
      <c r="U221">
        <v>1933.43</v>
      </c>
      <c r="V221">
        <v>416.53</v>
      </c>
      <c r="W221">
        <v>3256.03</v>
      </c>
      <c r="X221">
        <v>0</v>
      </c>
      <c r="Y221">
        <v>1</v>
      </c>
    </row>
    <row r="222" spans="1:25">
      <c r="A222">
        <v>967670170</v>
      </c>
      <c r="B222">
        <v>2422021</v>
      </c>
      <c r="C222">
        <v>242</v>
      </c>
      <c r="D222">
        <v>2021</v>
      </c>
      <c r="E222" t="s">
        <v>138</v>
      </c>
      <c r="F222">
        <v>0</v>
      </c>
      <c r="G222">
        <v>0</v>
      </c>
      <c r="H222">
        <v>0</v>
      </c>
      <c r="I222">
        <v>0</v>
      </c>
      <c r="J222">
        <v>0</v>
      </c>
      <c r="K222">
        <v>0</v>
      </c>
      <c r="L222">
        <v>0</v>
      </c>
      <c r="M222">
        <v>0</v>
      </c>
      <c r="N222">
        <v>0</v>
      </c>
      <c r="O222">
        <v>0</v>
      </c>
      <c r="P222">
        <v>0</v>
      </c>
      <c r="Q222">
        <v>0</v>
      </c>
      <c r="R222">
        <v>0</v>
      </c>
      <c r="S222">
        <v>0</v>
      </c>
      <c r="T222">
        <v>0</v>
      </c>
      <c r="U222">
        <v>0</v>
      </c>
      <c r="V222">
        <v>0</v>
      </c>
      <c r="W222">
        <v>0</v>
      </c>
      <c r="X222">
        <v>0</v>
      </c>
      <c r="Y222">
        <v>0</v>
      </c>
    </row>
    <row r="223" spans="1:25">
      <c r="A223">
        <v>967670170</v>
      </c>
      <c r="B223">
        <v>2422024</v>
      </c>
      <c r="C223">
        <v>242</v>
      </c>
      <c r="D223">
        <v>2024</v>
      </c>
      <c r="E223" t="s">
        <v>138</v>
      </c>
      <c r="F223">
        <v>0</v>
      </c>
      <c r="G223">
        <v>0</v>
      </c>
      <c r="H223">
        <v>0</v>
      </c>
      <c r="I223">
        <v>0</v>
      </c>
      <c r="J223">
        <v>0</v>
      </c>
      <c r="K223">
        <v>0</v>
      </c>
      <c r="L223">
        <v>0</v>
      </c>
      <c r="M223">
        <v>0</v>
      </c>
      <c r="N223">
        <v>0</v>
      </c>
      <c r="O223">
        <v>0</v>
      </c>
      <c r="P223">
        <v>0</v>
      </c>
      <c r="Q223">
        <v>0</v>
      </c>
      <c r="R223">
        <v>0</v>
      </c>
      <c r="S223">
        <v>0</v>
      </c>
      <c r="T223">
        <v>0</v>
      </c>
      <c r="U223">
        <v>0</v>
      </c>
      <c r="V223">
        <v>0</v>
      </c>
      <c r="W223">
        <v>0</v>
      </c>
      <c r="X223">
        <v>0</v>
      </c>
      <c r="Y223">
        <v>0</v>
      </c>
    </row>
    <row r="224" spans="1:25">
      <c r="A224">
        <v>967670170</v>
      </c>
      <c r="B224">
        <v>2422022</v>
      </c>
      <c r="C224">
        <v>242</v>
      </c>
      <c r="D224">
        <v>2022</v>
      </c>
      <c r="E224" t="s">
        <v>138</v>
      </c>
      <c r="F224">
        <v>0</v>
      </c>
      <c r="G224">
        <v>0</v>
      </c>
      <c r="H224">
        <v>0</v>
      </c>
      <c r="I224">
        <v>0</v>
      </c>
      <c r="J224">
        <v>0</v>
      </c>
      <c r="K224">
        <v>0</v>
      </c>
      <c r="L224">
        <v>0</v>
      </c>
      <c r="M224">
        <v>0</v>
      </c>
      <c r="N224">
        <v>0</v>
      </c>
      <c r="O224">
        <v>0</v>
      </c>
      <c r="P224">
        <v>0</v>
      </c>
      <c r="Q224">
        <v>0</v>
      </c>
      <c r="R224">
        <v>0</v>
      </c>
      <c r="S224">
        <v>0</v>
      </c>
      <c r="T224">
        <v>0</v>
      </c>
      <c r="U224">
        <v>0</v>
      </c>
      <c r="V224">
        <v>0</v>
      </c>
      <c r="W224">
        <v>0</v>
      </c>
      <c r="X224">
        <v>0</v>
      </c>
      <c r="Y224">
        <v>0</v>
      </c>
    </row>
    <row r="225" spans="1:25">
      <c r="A225">
        <v>967670170</v>
      </c>
      <c r="B225">
        <v>2422020</v>
      </c>
      <c r="C225">
        <v>242</v>
      </c>
      <c r="D225">
        <v>2020</v>
      </c>
      <c r="E225" t="s">
        <v>138</v>
      </c>
      <c r="F225">
        <v>0</v>
      </c>
      <c r="G225">
        <v>0</v>
      </c>
      <c r="H225">
        <v>0</v>
      </c>
      <c r="I225">
        <v>0</v>
      </c>
      <c r="J225">
        <v>0</v>
      </c>
      <c r="K225">
        <v>0</v>
      </c>
      <c r="L225">
        <v>0</v>
      </c>
      <c r="M225">
        <v>0</v>
      </c>
      <c r="N225">
        <v>0</v>
      </c>
      <c r="O225">
        <v>0</v>
      </c>
      <c r="P225">
        <v>0</v>
      </c>
      <c r="Q225">
        <v>0</v>
      </c>
      <c r="R225">
        <v>0</v>
      </c>
      <c r="S225">
        <v>0</v>
      </c>
      <c r="T225">
        <v>0</v>
      </c>
      <c r="U225">
        <v>0</v>
      </c>
      <c r="V225">
        <v>0</v>
      </c>
      <c r="W225">
        <v>0</v>
      </c>
      <c r="X225">
        <v>0</v>
      </c>
      <c r="Y225">
        <v>0</v>
      </c>
    </row>
    <row r="226" spans="1:25">
      <c r="A226">
        <v>967670170</v>
      </c>
      <c r="B226">
        <v>2422023</v>
      </c>
      <c r="C226">
        <v>242</v>
      </c>
      <c r="D226">
        <v>2023</v>
      </c>
      <c r="E226" t="s">
        <v>138</v>
      </c>
      <c r="F226">
        <v>0</v>
      </c>
      <c r="G226">
        <v>0</v>
      </c>
      <c r="H226">
        <v>0</v>
      </c>
      <c r="I226">
        <v>0</v>
      </c>
      <c r="J226">
        <v>0</v>
      </c>
      <c r="K226">
        <v>0</v>
      </c>
      <c r="L226">
        <v>0</v>
      </c>
      <c r="M226">
        <v>0</v>
      </c>
      <c r="N226">
        <v>0</v>
      </c>
      <c r="O226">
        <v>0</v>
      </c>
      <c r="P226">
        <v>0</v>
      </c>
      <c r="Q226">
        <v>0</v>
      </c>
      <c r="R226">
        <v>0</v>
      </c>
      <c r="S226">
        <v>0</v>
      </c>
      <c r="T226">
        <v>0</v>
      </c>
      <c r="U226">
        <v>0</v>
      </c>
      <c r="V226">
        <v>0</v>
      </c>
      <c r="W226">
        <v>0</v>
      </c>
      <c r="X226">
        <v>0</v>
      </c>
      <c r="Y226">
        <v>0</v>
      </c>
    </row>
    <row r="227" spans="1:25">
      <c r="A227">
        <v>824368082</v>
      </c>
      <c r="B227">
        <v>2482022</v>
      </c>
      <c r="C227">
        <v>248</v>
      </c>
      <c r="D227">
        <v>2022</v>
      </c>
      <c r="E227" t="s">
        <v>139</v>
      </c>
      <c r="F227">
        <v>0</v>
      </c>
      <c r="G227">
        <v>0</v>
      </c>
      <c r="H227">
        <v>0</v>
      </c>
      <c r="I227">
        <v>0</v>
      </c>
      <c r="J227">
        <v>0</v>
      </c>
      <c r="K227">
        <v>0</v>
      </c>
      <c r="L227">
        <v>0</v>
      </c>
      <c r="M227">
        <v>0</v>
      </c>
      <c r="N227">
        <v>0</v>
      </c>
      <c r="O227">
        <v>0</v>
      </c>
      <c r="P227">
        <v>0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0</v>
      </c>
      <c r="W227">
        <v>0</v>
      </c>
      <c r="X227">
        <v>0</v>
      </c>
      <c r="Y227">
        <v>0</v>
      </c>
    </row>
    <row r="228" spans="1:25">
      <c r="A228">
        <v>824368082</v>
      </c>
      <c r="B228">
        <v>2482023</v>
      </c>
      <c r="C228">
        <v>248</v>
      </c>
      <c r="D228">
        <v>2023</v>
      </c>
      <c r="E228" t="s">
        <v>139</v>
      </c>
      <c r="F228">
        <v>0</v>
      </c>
      <c r="G228">
        <v>0</v>
      </c>
      <c r="H228">
        <v>0</v>
      </c>
      <c r="I228">
        <v>0</v>
      </c>
      <c r="J228">
        <v>0</v>
      </c>
      <c r="K228">
        <v>0</v>
      </c>
      <c r="L228">
        <v>0</v>
      </c>
      <c r="M228">
        <v>0</v>
      </c>
      <c r="N228">
        <v>0</v>
      </c>
      <c r="O228">
        <v>0</v>
      </c>
      <c r="P228">
        <v>0</v>
      </c>
      <c r="Q228">
        <v>0</v>
      </c>
      <c r="R228">
        <v>0</v>
      </c>
      <c r="S228">
        <v>0</v>
      </c>
      <c r="T228">
        <v>0</v>
      </c>
      <c r="U228">
        <v>0</v>
      </c>
      <c r="V228">
        <v>0</v>
      </c>
      <c r="W228">
        <v>0</v>
      </c>
      <c r="X228">
        <v>0</v>
      </c>
      <c r="Y228">
        <v>0</v>
      </c>
    </row>
    <row r="229" spans="1:25">
      <c r="A229">
        <v>824368082</v>
      </c>
      <c r="B229">
        <v>2482020</v>
      </c>
      <c r="C229">
        <v>248</v>
      </c>
      <c r="D229">
        <v>2020</v>
      </c>
      <c r="E229" t="s">
        <v>139</v>
      </c>
      <c r="F229">
        <v>0</v>
      </c>
      <c r="G229">
        <v>0</v>
      </c>
      <c r="H229">
        <v>0</v>
      </c>
      <c r="I229">
        <v>0</v>
      </c>
      <c r="J229">
        <v>0</v>
      </c>
      <c r="K229">
        <v>0</v>
      </c>
      <c r="L229">
        <v>0</v>
      </c>
      <c r="M229">
        <v>0</v>
      </c>
      <c r="N229">
        <v>0</v>
      </c>
      <c r="O229">
        <v>0</v>
      </c>
      <c r="P229">
        <v>0</v>
      </c>
      <c r="Q229">
        <v>0</v>
      </c>
      <c r="R229">
        <v>0</v>
      </c>
      <c r="S229">
        <v>0</v>
      </c>
      <c r="T229">
        <v>0</v>
      </c>
      <c r="U229">
        <v>0</v>
      </c>
      <c r="V229">
        <v>0</v>
      </c>
      <c r="W229">
        <v>0</v>
      </c>
      <c r="X229">
        <v>0</v>
      </c>
      <c r="Y229">
        <v>0</v>
      </c>
    </row>
    <row r="230" spans="1:25">
      <c r="A230">
        <v>824368082</v>
      </c>
      <c r="B230">
        <v>2482021</v>
      </c>
      <c r="C230">
        <v>248</v>
      </c>
      <c r="D230">
        <v>2021</v>
      </c>
      <c r="E230" t="s">
        <v>139</v>
      </c>
      <c r="F230">
        <v>0</v>
      </c>
      <c r="G230">
        <v>0</v>
      </c>
      <c r="H230">
        <v>0</v>
      </c>
      <c r="I230">
        <v>0</v>
      </c>
      <c r="J230">
        <v>0</v>
      </c>
      <c r="K230">
        <v>0</v>
      </c>
      <c r="L230">
        <v>0</v>
      </c>
      <c r="M230">
        <v>0</v>
      </c>
      <c r="N230">
        <v>0</v>
      </c>
      <c r="O230">
        <v>0</v>
      </c>
      <c r="P230">
        <v>0</v>
      </c>
      <c r="Q230">
        <v>0</v>
      </c>
      <c r="R230">
        <v>0</v>
      </c>
      <c r="S230">
        <v>0</v>
      </c>
      <c r="T230">
        <v>0</v>
      </c>
      <c r="U230">
        <v>0</v>
      </c>
      <c r="V230">
        <v>0</v>
      </c>
      <c r="W230">
        <v>0</v>
      </c>
      <c r="X230">
        <v>0</v>
      </c>
      <c r="Y230">
        <v>0</v>
      </c>
    </row>
    <row r="231" spans="1:25">
      <c r="A231">
        <v>824368082</v>
      </c>
      <c r="B231">
        <v>2482024</v>
      </c>
      <c r="C231">
        <v>248</v>
      </c>
      <c r="D231">
        <v>2024</v>
      </c>
      <c r="E231" t="s">
        <v>139</v>
      </c>
      <c r="F231">
        <v>0</v>
      </c>
      <c r="G231">
        <v>0</v>
      </c>
      <c r="H231">
        <v>0</v>
      </c>
      <c r="I231">
        <v>0</v>
      </c>
      <c r="J231">
        <v>0</v>
      </c>
      <c r="K231">
        <v>0</v>
      </c>
      <c r="L231">
        <v>0</v>
      </c>
      <c r="M231">
        <v>0</v>
      </c>
      <c r="N231">
        <v>0</v>
      </c>
      <c r="O231">
        <v>0</v>
      </c>
      <c r="P231">
        <v>0</v>
      </c>
      <c r="Q231">
        <v>0</v>
      </c>
      <c r="R231">
        <v>0</v>
      </c>
      <c r="S231">
        <v>0</v>
      </c>
      <c r="T231">
        <v>0</v>
      </c>
      <c r="U231">
        <v>0</v>
      </c>
      <c r="V231">
        <v>0</v>
      </c>
      <c r="W231">
        <v>0</v>
      </c>
      <c r="X231">
        <v>0</v>
      </c>
      <c r="Y231">
        <v>0</v>
      </c>
    </row>
    <row r="232" spans="1:25">
      <c r="A232">
        <v>971058854</v>
      </c>
      <c r="B232">
        <v>2492022</v>
      </c>
      <c r="C232">
        <v>249</v>
      </c>
      <c r="D232">
        <v>2022</v>
      </c>
      <c r="E232" t="s">
        <v>79</v>
      </c>
      <c r="F232">
        <v>12983.668562144599</v>
      </c>
      <c r="G232">
        <v>8766.930950446791</v>
      </c>
      <c r="H232">
        <v>1961.6904955320881</v>
      </c>
      <c r="I232">
        <v>1669.267654648959</v>
      </c>
      <c r="J232">
        <v>-235.54759751446321</v>
      </c>
      <c r="K232">
        <v>0</v>
      </c>
      <c r="L232">
        <v>0</v>
      </c>
      <c r="M232">
        <v>641.58570268074732</v>
      </c>
      <c r="N232">
        <v>20581.043371513049</v>
      </c>
      <c r="O232">
        <v>55690.39</v>
      </c>
      <c r="P232">
        <v>1293</v>
      </c>
      <c r="Q232">
        <v>764262.96</v>
      </c>
      <c r="R232">
        <v>31897</v>
      </c>
      <c r="S232">
        <v>95.739413680781752</v>
      </c>
      <c r="T232">
        <v>116757.2047301938</v>
      </c>
      <c r="U232">
        <v>42796.88</v>
      </c>
      <c r="V232">
        <v>0</v>
      </c>
      <c r="W232">
        <v>26255.919999999998</v>
      </c>
      <c r="X232">
        <v>901.02</v>
      </c>
      <c r="Y232">
        <v>1</v>
      </c>
    </row>
    <row r="233" spans="1:25">
      <c r="A233">
        <v>971058854</v>
      </c>
      <c r="B233">
        <v>2492023</v>
      </c>
      <c r="C233">
        <v>249</v>
      </c>
      <c r="D233">
        <v>2023</v>
      </c>
      <c r="E233" t="s">
        <v>79</v>
      </c>
      <c r="F233">
        <v>15009.643026004729</v>
      </c>
      <c r="G233">
        <v>10414.520094562649</v>
      </c>
      <c r="H233">
        <v>2098.4633569739949</v>
      </c>
      <c r="I233">
        <v>1669.267654648959</v>
      </c>
      <c r="J233">
        <v>-235.54759751446321</v>
      </c>
      <c r="K233">
        <v>0</v>
      </c>
      <c r="L233">
        <v>0</v>
      </c>
      <c r="M233">
        <v>286.6193853427896</v>
      </c>
      <c r="N233">
        <v>24472.800435385081</v>
      </c>
      <c r="O233">
        <v>54383.45</v>
      </c>
      <c r="P233">
        <v>1294</v>
      </c>
      <c r="Q233">
        <v>727990.83</v>
      </c>
      <c r="R233">
        <v>30934</v>
      </c>
      <c r="S233">
        <v>330.90740740740739</v>
      </c>
      <c r="T233">
        <v>117039.8151187925</v>
      </c>
      <c r="U233">
        <v>42796.88</v>
      </c>
      <c r="V233">
        <v>0</v>
      </c>
      <c r="W233">
        <v>26255.919999999998</v>
      </c>
      <c r="X233">
        <v>901.02</v>
      </c>
      <c r="Y233">
        <v>1</v>
      </c>
    </row>
    <row r="234" spans="1:25">
      <c r="A234">
        <v>971058854</v>
      </c>
      <c r="B234">
        <v>2492024</v>
      </c>
      <c r="C234">
        <v>249</v>
      </c>
      <c r="D234">
        <v>2024</v>
      </c>
      <c r="E234" t="s">
        <v>79</v>
      </c>
      <c r="F234">
        <v>15185</v>
      </c>
      <c r="G234">
        <v>15147</v>
      </c>
      <c r="H234">
        <v>3955</v>
      </c>
      <c r="I234">
        <v>1669.267654648959</v>
      </c>
      <c r="J234">
        <v>-235.54759751446321</v>
      </c>
      <c r="K234">
        <v>0</v>
      </c>
      <c r="L234">
        <v>0</v>
      </c>
      <c r="M234">
        <v>796</v>
      </c>
      <c r="N234">
        <v>27014.720057134491</v>
      </c>
      <c r="O234">
        <v>53076.51</v>
      </c>
      <c r="P234">
        <v>1294</v>
      </c>
      <c r="Q234">
        <v>725745.6</v>
      </c>
      <c r="R234">
        <v>20196</v>
      </c>
      <c r="S234">
        <v>0</v>
      </c>
      <c r="T234">
        <v>108240.3758941345</v>
      </c>
      <c r="U234">
        <v>42796.88</v>
      </c>
      <c r="V234">
        <v>0</v>
      </c>
      <c r="W234">
        <v>26387.88</v>
      </c>
      <c r="X234">
        <v>901.02</v>
      </c>
      <c r="Y234">
        <v>1</v>
      </c>
    </row>
    <row r="235" spans="1:25">
      <c r="A235">
        <v>971058854</v>
      </c>
      <c r="B235">
        <v>2492021</v>
      </c>
      <c r="C235">
        <v>249</v>
      </c>
      <c r="D235">
        <v>2021</v>
      </c>
      <c r="E235" t="s">
        <v>79</v>
      </c>
      <c r="F235">
        <v>16505.582214765102</v>
      </c>
      <c r="G235">
        <v>12580.24832214765</v>
      </c>
      <c r="H235">
        <v>1970.295302013423</v>
      </c>
      <c r="I235">
        <v>1669.267654648959</v>
      </c>
      <c r="J235">
        <v>-235.54759751446321</v>
      </c>
      <c r="K235">
        <v>0</v>
      </c>
      <c r="L235">
        <v>0</v>
      </c>
      <c r="M235">
        <v>247.37667785234899</v>
      </c>
      <c r="N235">
        <v>28301.878614181482</v>
      </c>
      <c r="O235">
        <v>56996.32</v>
      </c>
      <c r="P235">
        <v>1090</v>
      </c>
      <c r="Q235">
        <v>791252.18</v>
      </c>
      <c r="R235">
        <v>30831</v>
      </c>
      <c r="S235">
        <v>214.03617571059431</v>
      </c>
      <c r="T235">
        <v>125497.57473989209</v>
      </c>
      <c r="U235">
        <v>42796.88</v>
      </c>
      <c r="V235">
        <v>0</v>
      </c>
      <c r="W235">
        <v>26255.919999999998</v>
      </c>
      <c r="X235">
        <v>901.02</v>
      </c>
      <c r="Y235">
        <v>1</v>
      </c>
    </row>
    <row r="236" spans="1:25">
      <c r="A236">
        <v>971058854</v>
      </c>
      <c r="B236">
        <v>2492020</v>
      </c>
      <c r="C236">
        <v>249</v>
      </c>
      <c r="D236">
        <v>2020</v>
      </c>
      <c r="E236" t="s">
        <v>79</v>
      </c>
      <c r="F236">
        <v>22243.258905299739</v>
      </c>
      <c r="G236">
        <v>16208.72111207646</v>
      </c>
      <c r="H236">
        <v>4022.2728062554311</v>
      </c>
      <c r="I236">
        <v>1669.267654648959</v>
      </c>
      <c r="J236">
        <v>-235.54759751446321</v>
      </c>
      <c r="K236">
        <v>0</v>
      </c>
      <c r="L236">
        <v>0</v>
      </c>
      <c r="M236">
        <v>302.46046915725458</v>
      </c>
      <c r="N236">
        <v>35560.966799098009</v>
      </c>
      <c r="O236">
        <v>47808.35</v>
      </c>
      <c r="P236">
        <v>680</v>
      </c>
      <c r="Q236">
        <v>728522.09</v>
      </c>
      <c r="R236">
        <v>25822</v>
      </c>
      <c r="S236">
        <v>2502.9162210338682</v>
      </c>
      <c r="T236">
        <v>124110.42776813191</v>
      </c>
      <c r="U236">
        <v>41662.550000000003</v>
      </c>
      <c r="V236">
        <v>0</v>
      </c>
      <c r="W236">
        <v>25634.97</v>
      </c>
      <c r="X236">
        <v>634.11</v>
      </c>
      <c r="Y236">
        <v>1</v>
      </c>
    </row>
    <row r="237" spans="1:25">
      <c r="A237">
        <v>925803375</v>
      </c>
      <c r="B237">
        <v>2512020</v>
      </c>
      <c r="C237">
        <v>251</v>
      </c>
      <c r="D237">
        <v>2020</v>
      </c>
      <c r="E237" t="s">
        <v>188</v>
      </c>
      <c r="F237">
        <v>3539.2389226759342</v>
      </c>
      <c r="G237">
        <v>3468.1381407471772</v>
      </c>
      <c r="H237">
        <v>2543.8279756733282</v>
      </c>
      <c r="I237">
        <v>441.62606026034581</v>
      </c>
      <c r="J237">
        <v>-200.46997635933809</v>
      </c>
      <c r="K237">
        <v>253.45342789598109</v>
      </c>
      <c r="L237">
        <v>0</v>
      </c>
      <c r="M237">
        <v>0</v>
      </c>
      <c r="N237">
        <v>4958.1585995467722</v>
      </c>
      <c r="O237">
        <v>567.62</v>
      </c>
      <c r="P237">
        <v>234</v>
      </c>
      <c r="Q237">
        <v>74654.149999999994</v>
      </c>
      <c r="R237">
        <v>2304</v>
      </c>
      <c r="S237">
        <v>4755.7789661319084</v>
      </c>
      <c r="T237">
        <v>18021.44732467868</v>
      </c>
      <c r="U237">
        <v>9586.3799999999992</v>
      </c>
      <c r="V237">
        <v>0</v>
      </c>
      <c r="W237">
        <v>7477.17</v>
      </c>
      <c r="X237">
        <v>100.25</v>
      </c>
      <c r="Y237">
        <v>1</v>
      </c>
    </row>
    <row r="238" spans="1:25">
      <c r="A238">
        <v>925803375</v>
      </c>
      <c r="B238">
        <v>2512023</v>
      </c>
      <c r="C238">
        <v>251</v>
      </c>
      <c r="D238">
        <v>2023</v>
      </c>
      <c r="E238" t="s">
        <v>188</v>
      </c>
      <c r="F238">
        <v>4845.9148936170204</v>
      </c>
      <c r="G238">
        <v>2031.92671394799</v>
      </c>
      <c r="H238">
        <v>584.49881796690306</v>
      </c>
      <c r="I238">
        <v>441.62606026034581</v>
      </c>
      <c r="J238">
        <v>-200.46997635933809</v>
      </c>
      <c r="K238">
        <v>253.45342789598109</v>
      </c>
      <c r="L238">
        <v>196.5390070921986</v>
      </c>
      <c r="M238">
        <v>0</v>
      </c>
      <c r="N238">
        <v>6591.4132943028981</v>
      </c>
      <c r="O238">
        <v>653.47</v>
      </c>
      <c r="P238">
        <v>6</v>
      </c>
      <c r="Q238">
        <v>78221.47</v>
      </c>
      <c r="R238">
        <v>2246</v>
      </c>
      <c r="S238">
        <v>96.901234567901241</v>
      </c>
      <c r="T238">
        <v>14990.022426870801</v>
      </c>
      <c r="U238">
        <v>9586.3799999999992</v>
      </c>
      <c r="V238">
        <v>0</v>
      </c>
      <c r="W238">
        <v>7477.17</v>
      </c>
      <c r="X238">
        <v>100.25</v>
      </c>
      <c r="Y238">
        <v>1</v>
      </c>
    </row>
    <row r="239" spans="1:25">
      <c r="A239">
        <v>925803375</v>
      </c>
      <c r="B239">
        <v>2512024</v>
      </c>
      <c r="C239">
        <v>251</v>
      </c>
      <c r="D239">
        <v>2024</v>
      </c>
      <c r="E239" t="s">
        <v>188</v>
      </c>
      <c r="F239">
        <v>4901</v>
      </c>
      <c r="G239">
        <v>2310</v>
      </c>
      <c r="H239">
        <v>1185</v>
      </c>
      <c r="I239">
        <v>441.62606026034581</v>
      </c>
      <c r="J239">
        <v>-200.46997635933809</v>
      </c>
      <c r="K239">
        <v>253.45342789598109</v>
      </c>
      <c r="L239">
        <v>157</v>
      </c>
      <c r="M239">
        <v>0</v>
      </c>
      <c r="N239">
        <v>6363.609511796989</v>
      </c>
      <c r="O239">
        <v>5976.17</v>
      </c>
      <c r="P239">
        <v>119</v>
      </c>
      <c r="Q239">
        <v>80226.320000000007</v>
      </c>
      <c r="R239">
        <v>2396</v>
      </c>
      <c r="S239">
        <v>1835</v>
      </c>
      <c r="T239">
        <v>17325.34049479699</v>
      </c>
      <c r="U239">
        <v>9586.3799999999992</v>
      </c>
      <c r="V239">
        <v>0</v>
      </c>
      <c r="W239">
        <v>7537.18</v>
      </c>
      <c r="X239">
        <v>100.25</v>
      </c>
      <c r="Y239">
        <v>1</v>
      </c>
    </row>
    <row r="240" spans="1:25">
      <c r="A240">
        <v>925803375</v>
      </c>
      <c r="B240">
        <v>2512022</v>
      </c>
      <c r="C240">
        <v>251</v>
      </c>
      <c r="D240">
        <v>2022</v>
      </c>
      <c r="E240" t="s">
        <v>188</v>
      </c>
      <c r="F240">
        <v>5023.9959382615762</v>
      </c>
      <c r="G240">
        <v>2182.2355808285952</v>
      </c>
      <c r="H240">
        <v>852.63363119415123</v>
      </c>
      <c r="I240">
        <v>441.62606026034581</v>
      </c>
      <c r="J240">
        <v>-200.46997635933809</v>
      </c>
      <c r="K240">
        <v>253.45342789598109</v>
      </c>
      <c r="L240">
        <v>130.8497156783103</v>
      </c>
      <c r="M240">
        <v>0</v>
      </c>
      <c r="N240">
        <v>6717.357684014698</v>
      </c>
      <c r="O240">
        <v>544.39</v>
      </c>
      <c r="P240">
        <v>11</v>
      </c>
      <c r="Q240">
        <v>73788.58</v>
      </c>
      <c r="R240">
        <v>2375</v>
      </c>
      <c r="S240">
        <v>265.45928338762212</v>
      </c>
      <c r="T240">
        <v>15070.15576640232</v>
      </c>
      <c r="U240">
        <v>9586.3799999999992</v>
      </c>
      <c r="V240">
        <v>0</v>
      </c>
      <c r="W240">
        <v>7477.17</v>
      </c>
      <c r="X240">
        <v>100.25</v>
      </c>
      <c r="Y240">
        <v>1</v>
      </c>
    </row>
    <row r="241" spans="1:25">
      <c r="A241">
        <v>925803375</v>
      </c>
      <c r="B241">
        <v>2512021</v>
      </c>
      <c r="C241">
        <v>251</v>
      </c>
      <c r="D241">
        <v>2021</v>
      </c>
      <c r="E241" t="s">
        <v>188</v>
      </c>
      <c r="F241">
        <v>5004.2013422818791</v>
      </c>
      <c r="G241">
        <v>1761.060402684564</v>
      </c>
      <c r="H241">
        <v>468.59899328859058</v>
      </c>
      <c r="I241">
        <v>441.62606026034581</v>
      </c>
      <c r="J241">
        <v>-200.46997635933809</v>
      </c>
      <c r="K241">
        <v>253.45342789598109</v>
      </c>
      <c r="L241">
        <v>219.0427852348993</v>
      </c>
      <c r="M241">
        <v>0</v>
      </c>
      <c r="N241">
        <v>6572.2294782399422</v>
      </c>
      <c r="O241">
        <v>555.5</v>
      </c>
      <c r="P241">
        <v>12</v>
      </c>
      <c r="Q241">
        <v>72196.820000000007</v>
      </c>
      <c r="R241">
        <v>2335</v>
      </c>
      <c r="S241">
        <v>8128.7717484926779</v>
      </c>
      <c r="T241">
        <v>22628.104170732619</v>
      </c>
      <c r="U241">
        <v>9586.3799999999992</v>
      </c>
      <c r="V241">
        <v>0</v>
      </c>
      <c r="W241">
        <v>7477.17</v>
      </c>
      <c r="X241">
        <v>100.25</v>
      </c>
      <c r="Y241">
        <v>1</v>
      </c>
    </row>
    <row r="242" spans="1:25">
      <c r="A242">
        <v>918312730</v>
      </c>
      <c r="B242">
        <v>2572022</v>
      </c>
      <c r="C242">
        <v>257</v>
      </c>
      <c r="D242">
        <v>2022</v>
      </c>
      <c r="E242" t="s">
        <v>80</v>
      </c>
      <c r="F242">
        <v>4078.5012185215269</v>
      </c>
      <c r="G242">
        <v>3895.944760357434</v>
      </c>
      <c r="H242">
        <v>1592.3566206336311</v>
      </c>
      <c r="I242">
        <v>736.64487192197419</v>
      </c>
      <c r="J242">
        <v>0</v>
      </c>
      <c r="K242">
        <v>0</v>
      </c>
      <c r="L242">
        <v>0</v>
      </c>
      <c r="M242">
        <v>0</v>
      </c>
      <c r="N242">
        <v>7118.7342301673043</v>
      </c>
      <c r="O242">
        <v>29771.77</v>
      </c>
      <c r="P242">
        <v>880</v>
      </c>
      <c r="Q242">
        <v>93610.84</v>
      </c>
      <c r="R242">
        <v>3180</v>
      </c>
      <c r="S242">
        <v>246.9641693811075</v>
      </c>
      <c r="T242">
        <v>20889.144586548409</v>
      </c>
      <c r="U242">
        <v>7309.03</v>
      </c>
      <c r="V242">
        <v>61.36</v>
      </c>
      <c r="W242">
        <v>10411.14</v>
      </c>
      <c r="X242">
        <v>418.99</v>
      </c>
      <c r="Y242">
        <v>1</v>
      </c>
    </row>
    <row r="243" spans="1:25">
      <c r="A243">
        <v>918312730</v>
      </c>
      <c r="B243">
        <v>2572023</v>
      </c>
      <c r="C243">
        <v>257</v>
      </c>
      <c r="D243">
        <v>2023</v>
      </c>
      <c r="E243" t="s">
        <v>80</v>
      </c>
      <c r="F243">
        <v>9895.5342789598108</v>
      </c>
      <c r="G243">
        <v>6138.7730496453914</v>
      </c>
      <c r="H243">
        <v>2449.5721040189119</v>
      </c>
      <c r="I243">
        <v>736.64487192197419</v>
      </c>
      <c r="J243">
        <v>0</v>
      </c>
      <c r="K243">
        <v>0</v>
      </c>
      <c r="L243">
        <v>0</v>
      </c>
      <c r="M243">
        <v>0</v>
      </c>
      <c r="N243">
        <v>14321.380096508259</v>
      </c>
      <c r="O243">
        <v>35727.74</v>
      </c>
      <c r="P243">
        <v>821</v>
      </c>
      <c r="Q243">
        <v>88449.74</v>
      </c>
      <c r="R243">
        <v>2432</v>
      </c>
      <c r="S243">
        <v>1415.376543209876</v>
      </c>
      <c r="T243">
        <v>28514.169355718139</v>
      </c>
      <c r="U243">
        <v>7309.03</v>
      </c>
      <c r="V243">
        <v>61.36</v>
      </c>
      <c r="W243">
        <v>10411.14</v>
      </c>
      <c r="X243">
        <v>418.99</v>
      </c>
      <c r="Y243">
        <v>1</v>
      </c>
    </row>
    <row r="244" spans="1:25">
      <c r="A244">
        <v>918312730</v>
      </c>
      <c r="B244">
        <v>2572024</v>
      </c>
      <c r="C244">
        <v>257</v>
      </c>
      <c r="D244">
        <v>2024</v>
      </c>
      <c r="E244" t="s">
        <v>80</v>
      </c>
      <c r="F244">
        <v>9224</v>
      </c>
      <c r="G244">
        <v>8213</v>
      </c>
      <c r="H244">
        <v>5865</v>
      </c>
      <c r="I244">
        <v>736.64487192197419</v>
      </c>
      <c r="J244">
        <v>0</v>
      </c>
      <c r="K244">
        <v>0</v>
      </c>
      <c r="L244">
        <v>0</v>
      </c>
      <c r="M244">
        <v>0</v>
      </c>
      <c r="N244">
        <v>12308.64487192197</v>
      </c>
      <c r="O244">
        <v>34982.36</v>
      </c>
      <c r="P244">
        <v>823</v>
      </c>
      <c r="Q244">
        <v>122048.4</v>
      </c>
      <c r="R244">
        <v>3480</v>
      </c>
      <c r="S244">
        <v>6478</v>
      </c>
      <c r="T244">
        <v>35133.904163921972</v>
      </c>
      <c r="U244">
        <v>7961.66</v>
      </c>
      <c r="V244">
        <v>61.36</v>
      </c>
      <c r="W244">
        <v>10956.41</v>
      </c>
      <c r="X244">
        <v>682.34</v>
      </c>
      <c r="Y244">
        <v>1</v>
      </c>
    </row>
    <row r="245" spans="1:25">
      <c r="A245">
        <v>918312730</v>
      </c>
      <c r="B245">
        <v>2572021</v>
      </c>
      <c r="C245">
        <v>257</v>
      </c>
      <c r="D245">
        <v>2021</v>
      </c>
      <c r="E245" t="s">
        <v>80</v>
      </c>
      <c r="F245">
        <v>5099.0109060402683</v>
      </c>
      <c r="G245">
        <v>4749.1963087248323</v>
      </c>
      <c r="H245">
        <v>2350.6233221476509</v>
      </c>
      <c r="I245">
        <v>736.64487192197419</v>
      </c>
      <c r="J245">
        <v>0</v>
      </c>
      <c r="K245">
        <v>0</v>
      </c>
      <c r="L245">
        <v>0</v>
      </c>
      <c r="M245">
        <v>0</v>
      </c>
      <c r="N245">
        <v>8234.2287645394244</v>
      </c>
      <c r="O245">
        <v>31501.9</v>
      </c>
      <c r="P245">
        <v>901</v>
      </c>
      <c r="Q245">
        <v>88681.03</v>
      </c>
      <c r="R245">
        <v>2876</v>
      </c>
      <c r="S245">
        <v>4109.2644272179159</v>
      </c>
      <c r="T245">
        <v>25338.52392275734</v>
      </c>
      <c r="U245">
        <v>7309.03</v>
      </c>
      <c r="V245">
        <v>61.36</v>
      </c>
      <c r="W245">
        <v>10411.14</v>
      </c>
      <c r="X245">
        <v>418.99</v>
      </c>
      <c r="Y245">
        <v>1</v>
      </c>
    </row>
    <row r="246" spans="1:25">
      <c r="A246">
        <v>918312730</v>
      </c>
      <c r="B246">
        <v>2572020</v>
      </c>
      <c r="C246">
        <v>257</v>
      </c>
      <c r="D246">
        <v>2020</v>
      </c>
      <c r="E246" t="s">
        <v>80</v>
      </c>
      <c r="F246">
        <v>4479.3492615117293</v>
      </c>
      <c r="G246">
        <v>4864.196350999131</v>
      </c>
      <c r="H246">
        <v>1219.9991311902691</v>
      </c>
      <c r="I246">
        <v>736.64487192197419</v>
      </c>
      <c r="J246">
        <v>0</v>
      </c>
      <c r="K246">
        <v>0</v>
      </c>
      <c r="L246">
        <v>0</v>
      </c>
      <c r="M246">
        <v>0</v>
      </c>
      <c r="N246">
        <v>8860.191353242566</v>
      </c>
      <c r="O246">
        <v>31549.37</v>
      </c>
      <c r="P246">
        <v>881</v>
      </c>
      <c r="Q246">
        <v>81160.570000000007</v>
      </c>
      <c r="R246">
        <v>2824</v>
      </c>
      <c r="S246">
        <v>5265.411764705882</v>
      </c>
      <c r="T246">
        <v>26475.455515948452</v>
      </c>
      <c r="U246">
        <v>7309.03</v>
      </c>
      <c r="V246">
        <v>61.36</v>
      </c>
      <c r="W246">
        <v>10411.14</v>
      </c>
      <c r="X246">
        <v>418.99</v>
      </c>
      <c r="Y246">
        <v>1</v>
      </c>
    </row>
    <row r="247" spans="1:25">
      <c r="A247">
        <v>979497482</v>
      </c>
      <c r="B247">
        <v>2642022</v>
      </c>
      <c r="C247">
        <v>264</v>
      </c>
      <c r="D247">
        <v>2022</v>
      </c>
      <c r="E247" t="s">
        <v>140</v>
      </c>
      <c r="F247">
        <v>0</v>
      </c>
      <c r="G247">
        <v>0</v>
      </c>
      <c r="H247">
        <v>0</v>
      </c>
      <c r="I247">
        <v>0</v>
      </c>
      <c r="J247">
        <v>0</v>
      </c>
      <c r="K247">
        <v>0</v>
      </c>
      <c r="L247">
        <v>0</v>
      </c>
      <c r="M247">
        <v>0</v>
      </c>
      <c r="N247">
        <v>0</v>
      </c>
      <c r="O247">
        <v>0</v>
      </c>
      <c r="P247">
        <v>0</v>
      </c>
      <c r="Q247">
        <v>0</v>
      </c>
      <c r="R247">
        <v>0</v>
      </c>
      <c r="S247">
        <v>0</v>
      </c>
      <c r="T247">
        <v>0</v>
      </c>
      <c r="U247">
        <v>0</v>
      </c>
      <c r="V247">
        <v>0</v>
      </c>
      <c r="W247">
        <v>0</v>
      </c>
      <c r="X247">
        <v>0</v>
      </c>
      <c r="Y247">
        <v>0</v>
      </c>
    </row>
    <row r="248" spans="1:25">
      <c r="A248">
        <v>979497482</v>
      </c>
      <c r="B248">
        <v>2642021</v>
      </c>
      <c r="C248">
        <v>264</v>
      </c>
      <c r="D248">
        <v>2021</v>
      </c>
      <c r="E248" t="s">
        <v>140</v>
      </c>
      <c r="F248">
        <v>0</v>
      </c>
      <c r="G248">
        <v>0</v>
      </c>
      <c r="H248">
        <v>0</v>
      </c>
      <c r="I248">
        <v>0</v>
      </c>
      <c r="J248">
        <v>0</v>
      </c>
      <c r="K248">
        <v>0</v>
      </c>
      <c r="L248">
        <v>0</v>
      </c>
      <c r="M248">
        <v>0</v>
      </c>
      <c r="N248">
        <v>0</v>
      </c>
      <c r="O248">
        <v>0</v>
      </c>
      <c r="P248">
        <v>0</v>
      </c>
      <c r="Q248">
        <v>0</v>
      </c>
      <c r="R248">
        <v>0</v>
      </c>
      <c r="S248">
        <v>0</v>
      </c>
      <c r="T248">
        <v>0</v>
      </c>
      <c r="U248">
        <v>0</v>
      </c>
      <c r="V248">
        <v>0</v>
      </c>
      <c r="W248">
        <v>0</v>
      </c>
      <c r="X248">
        <v>0</v>
      </c>
      <c r="Y248">
        <v>0</v>
      </c>
    </row>
    <row r="249" spans="1:25">
      <c r="A249">
        <v>979497482</v>
      </c>
      <c r="B249">
        <v>2642024</v>
      </c>
      <c r="C249">
        <v>264</v>
      </c>
      <c r="D249">
        <v>2024</v>
      </c>
      <c r="E249" t="s">
        <v>140</v>
      </c>
      <c r="F249">
        <v>0</v>
      </c>
      <c r="G249">
        <v>0</v>
      </c>
      <c r="H249">
        <v>0</v>
      </c>
      <c r="I249">
        <v>0</v>
      </c>
      <c r="J249">
        <v>0</v>
      </c>
      <c r="K249">
        <v>0</v>
      </c>
      <c r="L249">
        <v>0</v>
      </c>
      <c r="M249">
        <v>0</v>
      </c>
      <c r="N249">
        <v>0</v>
      </c>
      <c r="O249">
        <v>0</v>
      </c>
      <c r="P249">
        <v>0</v>
      </c>
      <c r="Q249">
        <v>0</v>
      </c>
      <c r="R249">
        <v>0</v>
      </c>
      <c r="S249">
        <v>0</v>
      </c>
      <c r="T249">
        <v>0</v>
      </c>
      <c r="U249">
        <v>0</v>
      </c>
      <c r="V249">
        <v>0</v>
      </c>
      <c r="W249">
        <v>0</v>
      </c>
      <c r="X249">
        <v>0</v>
      </c>
      <c r="Y249">
        <v>0</v>
      </c>
    </row>
    <row r="250" spans="1:25">
      <c r="A250">
        <v>979497482</v>
      </c>
      <c r="B250">
        <v>2642023</v>
      </c>
      <c r="C250">
        <v>264</v>
      </c>
      <c r="D250">
        <v>2023</v>
      </c>
      <c r="E250" t="s">
        <v>140</v>
      </c>
      <c r="F250">
        <v>0</v>
      </c>
      <c r="G250">
        <v>0</v>
      </c>
      <c r="H250">
        <v>0</v>
      </c>
      <c r="I250">
        <v>0</v>
      </c>
      <c r="J250">
        <v>0</v>
      </c>
      <c r="K250">
        <v>0</v>
      </c>
      <c r="L250">
        <v>0</v>
      </c>
      <c r="M250">
        <v>0</v>
      </c>
      <c r="N250">
        <v>0</v>
      </c>
      <c r="O250">
        <v>0</v>
      </c>
      <c r="P250">
        <v>0</v>
      </c>
      <c r="Q250">
        <v>0</v>
      </c>
      <c r="R250">
        <v>0</v>
      </c>
      <c r="S250">
        <v>0</v>
      </c>
      <c r="T250">
        <v>0</v>
      </c>
      <c r="U250">
        <v>0</v>
      </c>
      <c r="V250">
        <v>0</v>
      </c>
      <c r="W250">
        <v>0</v>
      </c>
      <c r="X250">
        <v>0</v>
      </c>
      <c r="Y250">
        <v>0</v>
      </c>
    </row>
    <row r="251" spans="1:25">
      <c r="A251">
        <v>979497482</v>
      </c>
      <c r="B251">
        <v>2642020</v>
      </c>
      <c r="C251">
        <v>264</v>
      </c>
      <c r="D251">
        <v>2020</v>
      </c>
      <c r="E251" t="s">
        <v>140</v>
      </c>
      <c r="F251">
        <v>0</v>
      </c>
      <c r="G251">
        <v>0</v>
      </c>
      <c r="H251">
        <v>0</v>
      </c>
      <c r="I251">
        <v>0</v>
      </c>
      <c r="J251">
        <v>0</v>
      </c>
      <c r="K251">
        <v>0</v>
      </c>
      <c r="L251">
        <v>0</v>
      </c>
      <c r="M251">
        <v>0</v>
      </c>
      <c r="N251">
        <v>0</v>
      </c>
      <c r="O251">
        <v>0</v>
      </c>
      <c r="P251">
        <v>0</v>
      </c>
      <c r="Q251">
        <v>0</v>
      </c>
      <c r="R251">
        <v>0</v>
      </c>
      <c r="S251">
        <v>0</v>
      </c>
      <c r="T251">
        <v>0</v>
      </c>
      <c r="U251">
        <v>0</v>
      </c>
      <c r="V251">
        <v>0</v>
      </c>
      <c r="W251">
        <v>0</v>
      </c>
      <c r="X251">
        <v>0</v>
      </c>
      <c r="Y251">
        <v>0</v>
      </c>
    </row>
    <row r="252" spans="1:25">
      <c r="A252">
        <v>922694435</v>
      </c>
      <c r="B252">
        <v>2672020</v>
      </c>
      <c r="C252">
        <v>267</v>
      </c>
      <c r="D252">
        <v>2020</v>
      </c>
      <c r="E252" t="s">
        <v>141</v>
      </c>
      <c r="F252">
        <v>106.0868809730669</v>
      </c>
      <c r="G252">
        <v>50.786272806255432</v>
      </c>
      <c r="H252">
        <v>0</v>
      </c>
      <c r="I252">
        <v>12.823756802733421</v>
      </c>
      <c r="J252">
        <v>0</v>
      </c>
      <c r="K252">
        <v>0</v>
      </c>
      <c r="L252">
        <v>0</v>
      </c>
      <c r="M252">
        <v>0</v>
      </c>
      <c r="N252">
        <v>169.69691058205581</v>
      </c>
      <c r="O252">
        <v>0</v>
      </c>
      <c r="P252">
        <v>0</v>
      </c>
      <c r="Q252">
        <v>3028.99</v>
      </c>
      <c r="R252">
        <v>161</v>
      </c>
      <c r="S252">
        <v>0</v>
      </c>
      <c r="T252">
        <v>563.0204435820558</v>
      </c>
      <c r="U252">
        <v>0</v>
      </c>
      <c r="V252">
        <v>0</v>
      </c>
      <c r="W252">
        <v>703.13</v>
      </c>
      <c r="X252">
        <v>0</v>
      </c>
      <c r="Y252">
        <v>0</v>
      </c>
    </row>
    <row r="253" spans="1:25">
      <c r="A253">
        <v>922694435</v>
      </c>
      <c r="B253">
        <v>2672023</v>
      </c>
      <c r="C253">
        <v>267</v>
      </c>
      <c r="D253">
        <v>2023</v>
      </c>
      <c r="E253" t="s">
        <v>141</v>
      </c>
      <c r="F253">
        <v>106.45862884160761</v>
      </c>
      <c r="G253">
        <v>84.96217494089835</v>
      </c>
      <c r="H253">
        <v>0</v>
      </c>
      <c r="I253">
        <v>12.823756802733421</v>
      </c>
      <c r="J253">
        <v>0</v>
      </c>
      <c r="K253">
        <v>0</v>
      </c>
      <c r="L253">
        <v>0</v>
      </c>
      <c r="M253">
        <v>0</v>
      </c>
      <c r="N253">
        <v>204.2445605852393</v>
      </c>
      <c r="O253">
        <v>0</v>
      </c>
      <c r="P253">
        <v>0</v>
      </c>
      <c r="Q253">
        <v>2646.2</v>
      </c>
      <c r="R253">
        <v>127</v>
      </c>
      <c r="S253">
        <v>0</v>
      </c>
      <c r="T253">
        <v>534.20810058523932</v>
      </c>
      <c r="U253">
        <v>0</v>
      </c>
      <c r="V253">
        <v>0</v>
      </c>
      <c r="W253">
        <v>703.13</v>
      </c>
      <c r="X253">
        <v>0</v>
      </c>
      <c r="Y253">
        <v>0</v>
      </c>
    </row>
    <row r="254" spans="1:25">
      <c r="A254">
        <v>922694435</v>
      </c>
      <c r="B254">
        <v>2672022</v>
      </c>
      <c r="C254">
        <v>267</v>
      </c>
      <c r="D254">
        <v>2022</v>
      </c>
      <c r="E254" t="s">
        <v>141</v>
      </c>
      <c r="F254">
        <v>80.198212835093415</v>
      </c>
      <c r="G254">
        <v>49.596263200649879</v>
      </c>
      <c r="H254">
        <v>0</v>
      </c>
      <c r="I254">
        <v>12.823756802733421</v>
      </c>
      <c r="J254">
        <v>0</v>
      </c>
      <c r="K254">
        <v>0</v>
      </c>
      <c r="L254">
        <v>0</v>
      </c>
      <c r="M254">
        <v>0</v>
      </c>
      <c r="N254">
        <v>142.6182328384767</v>
      </c>
      <c r="O254">
        <v>0</v>
      </c>
      <c r="P254">
        <v>0</v>
      </c>
      <c r="Q254">
        <v>2774.47</v>
      </c>
      <c r="R254">
        <v>127</v>
      </c>
      <c r="S254">
        <v>0</v>
      </c>
      <c r="T254">
        <v>482.42008183847668</v>
      </c>
      <c r="U254">
        <v>0</v>
      </c>
      <c r="V254">
        <v>0</v>
      </c>
      <c r="W254">
        <v>703.13</v>
      </c>
      <c r="X254">
        <v>0</v>
      </c>
      <c r="Y254">
        <v>0</v>
      </c>
    </row>
    <row r="255" spans="1:25">
      <c r="A255">
        <v>922694435</v>
      </c>
      <c r="B255">
        <v>2672021</v>
      </c>
      <c r="C255">
        <v>267</v>
      </c>
      <c r="D255">
        <v>2021</v>
      </c>
      <c r="E255" t="s">
        <v>141</v>
      </c>
      <c r="F255">
        <v>99.168624161073822</v>
      </c>
      <c r="G255">
        <v>65.385906040268452</v>
      </c>
      <c r="H255">
        <v>0</v>
      </c>
      <c r="I255">
        <v>12.823756802733421</v>
      </c>
      <c r="J255">
        <v>0</v>
      </c>
      <c r="K255">
        <v>0</v>
      </c>
      <c r="L255">
        <v>0</v>
      </c>
      <c r="M255">
        <v>0</v>
      </c>
      <c r="N255">
        <v>177.3782870040757</v>
      </c>
      <c r="O255">
        <v>0</v>
      </c>
      <c r="P255">
        <v>0</v>
      </c>
      <c r="Q255">
        <v>2901.73</v>
      </c>
      <c r="R255">
        <v>126</v>
      </c>
      <c r="S255">
        <v>0</v>
      </c>
      <c r="T255">
        <v>525.94097800407576</v>
      </c>
      <c r="U255">
        <v>0</v>
      </c>
      <c r="V255">
        <v>0</v>
      </c>
      <c r="W255">
        <v>703.13</v>
      </c>
      <c r="X255">
        <v>0</v>
      </c>
      <c r="Y255">
        <v>0</v>
      </c>
    </row>
    <row r="256" spans="1:25">
      <c r="A256">
        <v>922694435</v>
      </c>
      <c r="B256">
        <v>2672024</v>
      </c>
      <c r="C256">
        <v>267</v>
      </c>
      <c r="D256">
        <v>2024</v>
      </c>
      <c r="E256" t="s">
        <v>141</v>
      </c>
      <c r="F256">
        <v>91</v>
      </c>
      <c r="G256">
        <v>82</v>
      </c>
      <c r="H256">
        <v>0</v>
      </c>
      <c r="I256">
        <v>12.823756802733421</v>
      </c>
      <c r="J256">
        <v>0</v>
      </c>
      <c r="K256">
        <v>0</v>
      </c>
      <c r="L256">
        <v>0</v>
      </c>
      <c r="M256">
        <v>0</v>
      </c>
      <c r="N256">
        <v>185.82375680273341</v>
      </c>
      <c r="O256">
        <v>0</v>
      </c>
      <c r="P256">
        <v>0</v>
      </c>
      <c r="Q256">
        <v>2517.9299999999998</v>
      </c>
      <c r="R256">
        <v>127</v>
      </c>
      <c r="S256">
        <v>0</v>
      </c>
      <c r="T256">
        <v>505.94898780273343</v>
      </c>
      <c r="U256">
        <v>0</v>
      </c>
      <c r="V256">
        <v>0</v>
      </c>
      <c r="W256">
        <v>703.13</v>
      </c>
      <c r="X256">
        <v>0</v>
      </c>
      <c r="Y256">
        <v>0</v>
      </c>
    </row>
    <row r="257" spans="1:25">
      <c r="A257">
        <v>912631532</v>
      </c>
      <c r="B257">
        <v>2692024</v>
      </c>
      <c r="C257">
        <v>269</v>
      </c>
      <c r="D257">
        <v>2024</v>
      </c>
      <c r="E257" t="s">
        <v>81</v>
      </c>
      <c r="F257">
        <v>51760</v>
      </c>
      <c r="G257">
        <v>63295</v>
      </c>
      <c r="H257">
        <v>23748</v>
      </c>
      <c r="I257">
        <v>5924.2617037173641</v>
      </c>
      <c r="J257">
        <v>-2137.864947332298</v>
      </c>
      <c r="K257">
        <v>0</v>
      </c>
      <c r="L257">
        <v>0</v>
      </c>
      <c r="M257">
        <v>2159</v>
      </c>
      <c r="N257">
        <v>92934.39675638506</v>
      </c>
      <c r="O257">
        <v>202426.22</v>
      </c>
      <c r="P257">
        <v>4138</v>
      </c>
      <c r="Q257">
        <v>2766779.86</v>
      </c>
      <c r="R257">
        <v>77201</v>
      </c>
      <c r="S257">
        <v>8410</v>
      </c>
      <c r="T257">
        <v>410421.50309238507</v>
      </c>
      <c r="U257">
        <v>246270.44</v>
      </c>
      <c r="V257">
        <v>32704.26</v>
      </c>
      <c r="W257">
        <v>143696.1</v>
      </c>
      <c r="X257">
        <v>31776.57</v>
      </c>
      <c r="Y257">
        <v>1</v>
      </c>
    </row>
    <row r="258" spans="1:25">
      <c r="A258">
        <v>912631532</v>
      </c>
      <c r="B258">
        <v>2692021</v>
      </c>
      <c r="C258">
        <v>269</v>
      </c>
      <c r="D258">
        <v>2021</v>
      </c>
      <c r="E258" t="s">
        <v>81</v>
      </c>
      <c r="F258">
        <v>70146</v>
      </c>
      <c r="G258">
        <v>65500.331375838927</v>
      </c>
      <c r="H258">
        <v>30032.836409395972</v>
      </c>
      <c r="I258">
        <v>5924.2617037173641</v>
      </c>
      <c r="J258">
        <v>-2137.864947332298</v>
      </c>
      <c r="K258">
        <v>0</v>
      </c>
      <c r="L258">
        <v>19377.113255033561</v>
      </c>
      <c r="M258">
        <v>1953.9488255033559</v>
      </c>
      <c r="N258">
        <v>88068.829642291108</v>
      </c>
      <c r="O258">
        <v>123211.92</v>
      </c>
      <c r="P258">
        <v>1626</v>
      </c>
      <c r="Q258">
        <v>1871762.3</v>
      </c>
      <c r="R258">
        <v>54370</v>
      </c>
      <c r="S258">
        <v>3757.140396210164</v>
      </c>
      <c r="T258">
        <v>300836.49271250132</v>
      </c>
      <c r="U258">
        <v>162910.16</v>
      </c>
      <c r="V258">
        <v>28954.82</v>
      </c>
      <c r="W258">
        <v>110270.79</v>
      </c>
      <c r="X258">
        <v>26351.94</v>
      </c>
      <c r="Y258">
        <v>1</v>
      </c>
    </row>
    <row r="259" spans="1:25">
      <c r="A259">
        <v>912631532</v>
      </c>
      <c r="B259">
        <v>2692020</v>
      </c>
      <c r="C259">
        <v>269</v>
      </c>
      <c r="D259">
        <v>2020</v>
      </c>
      <c r="E259" t="s">
        <v>81</v>
      </c>
      <c r="F259">
        <v>44684.019982623809</v>
      </c>
      <c r="G259">
        <v>57190.986099044312</v>
      </c>
      <c r="H259">
        <v>24643.756733275412</v>
      </c>
      <c r="I259">
        <v>5924.2617037173641</v>
      </c>
      <c r="J259">
        <v>-2137.864947332298</v>
      </c>
      <c r="K259">
        <v>0</v>
      </c>
      <c r="L259">
        <v>1183.884448305821</v>
      </c>
      <c r="M259">
        <v>3793.1702867072108</v>
      </c>
      <c r="N259">
        <v>76040.591369764734</v>
      </c>
      <c r="O259">
        <v>70051.58</v>
      </c>
      <c r="P259">
        <v>1360</v>
      </c>
      <c r="Q259">
        <v>1369819.57</v>
      </c>
      <c r="R259">
        <v>48172</v>
      </c>
      <c r="S259">
        <v>4527.1586452762922</v>
      </c>
      <c r="T259">
        <v>240537.86722004111</v>
      </c>
      <c r="U259">
        <v>103706.99</v>
      </c>
      <c r="V259">
        <v>28954.82</v>
      </c>
      <c r="W259">
        <v>87671.14</v>
      </c>
      <c r="X259">
        <v>23049.23</v>
      </c>
      <c r="Y259">
        <v>1</v>
      </c>
    </row>
    <row r="260" spans="1:25">
      <c r="A260">
        <v>912631532</v>
      </c>
      <c r="B260">
        <v>2692022</v>
      </c>
      <c r="C260">
        <v>269</v>
      </c>
      <c r="D260">
        <v>2022</v>
      </c>
      <c r="E260" t="s">
        <v>81</v>
      </c>
      <c r="F260">
        <v>61661.873273761179</v>
      </c>
      <c r="G260">
        <v>86881.045491470359</v>
      </c>
      <c r="H260">
        <v>42634.847278635258</v>
      </c>
      <c r="I260">
        <v>5924.2617037173641</v>
      </c>
      <c r="J260">
        <v>-2137.864947332298</v>
      </c>
      <c r="K260">
        <v>0</v>
      </c>
      <c r="L260">
        <v>638.41998375304638</v>
      </c>
      <c r="M260">
        <v>1431.960194963445</v>
      </c>
      <c r="N260">
        <v>107624.0880642649</v>
      </c>
      <c r="O260">
        <v>121734.29</v>
      </c>
      <c r="P260">
        <v>3375</v>
      </c>
      <c r="Q260">
        <v>1908476.81</v>
      </c>
      <c r="R260">
        <v>59866</v>
      </c>
      <c r="S260">
        <v>11048.110749185669</v>
      </c>
      <c r="T260">
        <v>337630.39018345048</v>
      </c>
      <c r="U260">
        <v>162974.96</v>
      </c>
      <c r="V260">
        <v>28954.82</v>
      </c>
      <c r="W260">
        <v>109858.09</v>
      </c>
      <c r="X260">
        <v>26351.94</v>
      </c>
      <c r="Y260">
        <v>1</v>
      </c>
    </row>
    <row r="261" spans="1:25">
      <c r="A261">
        <v>912631532</v>
      </c>
      <c r="B261">
        <v>2692023</v>
      </c>
      <c r="C261">
        <v>269</v>
      </c>
      <c r="D261">
        <v>2023</v>
      </c>
      <c r="E261" t="s">
        <v>81</v>
      </c>
      <c r="F261">
        <v>56079.130023640661</v>
      </c>
      <c r="G261">
        <v>97847.763593380616</v>
      </c>
      <c r="H261">
        <v>41030.588652482271</v>
      </c>
      <c r="I261">
        <v>5924.2617037173641</v>
      </c>
      <c r="J261">
        <v>-2137.864947332298</v>
      </c>
      <c r="K261">
        <v>0</v>
      </c>
      <c r="L261">
        <v>0</v>
      </c>
      <c r="M261">
        <v>486.22931442080369</v>
      </c>
      <c r="N261">
        <v>116196.47240650321</v>
      </c>
      <c r="O261">
        <v>180366.81</v>
      </c>
      <c r="P261">
        <v>3399</v>
      </c>
      <c r="Q261">
        <v>2283477.69</v>
      </c>
      <c r="R261">
        <v>65663</v>
      </c>
      <c r="S261">
        <v>1590.6234567901231</v>
      </c>
      <c r="T261">
        <v>375825.96901329339</v>
      </c>
      <c r="U261">
        <v>167263.94</v>
      </c>
      <c r="V261">
        <v>32704.26</v>
      </c>
      <c r="W261">
        <v>117644.99</v>
      </c>
      <c r="X261">
        <v>26893.07</v>
      </c>
      <c r="Y261">
        <v>1</v>
      </c>
    </row>
    <row r="262" spans="1:25">
      <c r="A262">
        <v>923819177</v>
      </c>
      <c r="B262">
        <v>2742024</v>
      </c>
      <c r="C262">
        <v>274</v>
      </c>
      <c r="D262">
        <v>2024</v>
      </c>
      <c r="E262" t="s">
        <v>142</v>
      </c>
      <c r="F262">
        <v>1002</v>
      </c>
      <c r="G262">
        <v>1259</v>
      </c>
      <c r="H262">
        <v>0</v>
      </c>
      <c r="I262">
        <v>101.7171923063003</v>
      </c>
      <c r="J262">
        <v>0</v>
      </c>
      <c r="K262">
        <v>0</v>
      </c>
      <c r="L262">
        <v>0</v>
      </c>
      <c r="M262">
        <v>0</v>
      </c>
      <c r="N262">
        <v>2362.7171923063001</v>
      </c>
      <c r="O262">
        <v>0</v>
      </c>
      <c r="P262">
        <v>0</v>
      </c>
      <c r="Q262">
        <v>15000.52</v>
      </c>
      <c r="R262">
        <v>613</v>
      </c>
      <c r="S262">
        <v>0</v>
      </c>
      <c r="T262">
        <v>4126.2570763063004</v>
      </c>
      <c r="U262">
        <v>966.71</v>
      </c>
      <c r="V262">
        <v>0</v>
      </c>
      <c r="W262">
        <v>2132.29</v>
      </c>
      <c r="X262">
        <v>62.08</v>
      </c>
      <c r="Y262">
        <v>0</v>
      </c>
    </row>
    <row r="263" spans="1:25">
      <c r="A263">
        <v>923819177</v>
      </c>
      <c r="B263">
        <v>2742021</v>
      </c>
      <c r="C263">
        <v>274</v>
      </c>
      <c r="D263">
        <v>2021</v>
      </c>
      <c r="E263" t="s">
        <v>142</v>
      </c>
      <c r="F263">
        <v>590.65268456375838</v>
      </c>
      <c r="G263">
        <v>595.01174496644296</v>
      </c>
      <c r="H263">
        <v>142.75922818791949</v>
      </c>
      <c r="I263">
        <v>101.7171923063003</v>
      </c>
      <c r="J263">
        <v>0</v>
      </c>
      <c r="K263">
        <v>0</v>
      </c>
      <c r="L263">
        <v>0</v>
      </c>
      <c r="M263">
        <v>0</v>
      </c>
      <c r="N263">
        <v>1144.6223936485819</v>
      </c>
      <c r="O263">
        <v>0</v>
      </c>
      <c r="P263">
        <v>0</v>
      </c>
      <c r="Q263">
        <v>12356.34</v>
      </c>
      <c r="R263">
        <v>1315</v>
      </c>
      <c r="S263">
        <v>0</v>
      </c>
      <c r="T263">
        <v>3407.3536716485819</v>
      </c>
      <c r="U263">
        <v>966.71</v>
      </c>
      <c r="V263">
        <v>0</v>
      </c>
      <c r="W263">
        <v>2132.29</v>
      </c>
      <c r="X263">
        <v>62.08</v>
      </c>
      <c r="Y263">
        <v>0</v>
      </c>
    </row>
    <row r="264" spans="1:25">
      <c r="A264">
        <v>923819177</v>
      </c>
      <c r="B264">
        <v>2742020</v>
      </c>
      <c r="C264">
        <v>274</v>
      </c>
      <c r="D264">
        <v>2020</v>
      </c>
      <c r="E264" t="s">
        <v>142</v>
      </c>
      <c r="F264">
        <v>174.93049522154649</v>
      </c>
      <c r="G264">
        <v>901.73848827106872</v>
      </c>
      <c r="H264">
        <v>101.57254561251089</v>
      </c>
      <c r="I264">
        <v>101.7171923063003</v>
      </c>
      <c r="J264">
        <v>0</v>
      </c>
      <c r="K264">
        <v>0</v>
      </c>
      <c r="L264">
        <v>0</v>
      </c>
      <c r="M264">
        <v>0</v>
      </c>
      <c r="N264">
        <v>1076.813630186404</v>
      </c>
      <c r="O264">
        <v>0</v>
      </c>
      <c r="P264">
        <v>0</v>
      </c>
      <c r="Q264">
        <v>13684.49</v>
      </c>
      <c r="R264">
        <v>1375</v>
      </c>
      <c r="S264">
        <v>0</v>
      </c>
      <c r="T264">
        <v>3501.4140131864042</v>
      </c>
      <c r="U264">
        <v>966.71</v>
      </c>
      <c r="V264">
        <v>0</v>
      </c>
      <c r="W264">
        <v>2132.29</v>
      </c>
      <c r="X264">
        <v>62.08</v>
      </c>
      <c r="Y264">
        <v>0</v>
      </c>
    </row>
    <row r="265" spans="1:25">
      <c r="A265">
        <v>923819177</v>
      </c>
      <c r="B265">
        <v>2742022</v>
      </c>
      <c r="C265">
        <v>274</v>
      </c>
      <c r="D265">
        <v>2022</v>
      </c>
      <c r="E265" t="s">
        <v>142</v>
      </c>
      <c r="F265">
        <v>881.12510154346069</v>
      </c>
      <c r="G265">
        <v>726.00487408610888</v>
      </c>
      <c r="H265">
        <v>0</v>
      </c>
      <c r="I265">
        <v>101.7171923063003</v>
      </c>
      <c r="J265">
        <v>0</v>
      </c>
      <c r="K265">
        <v>0</v>
      </c>
      <c r="L265">
        <v>0</v>
      </c>
      <c r="M265">
        <v>0</v>
      </c>
      <c r="N265">
        <v>1708.8471679358699</v>
      </c>
      <c r="O265">
        <v>0</v>
      </c>
      <c r="P265">
        <v>0</v>
      </c>
      <c r="Q265">
        <v>12562.38</v>
      </c>
      <c r="R265">
        <v>450</v>
      </c>
      <c r="S265">
        <v>0</v>
      </c>
      <c r="T265">
        <v>3122.3817139358698</v>
      </c>
      <c r="U265">
        <v>966.71</v>
      </c>
      <c r="V265">
        <v>0</v>
      </c>
      <c r="W265">
        <v>2132.29</v>
      </c>
      <c r="X265">
        <v>62.08</v>
      </c>
      <c r="Y265">
        <v>0</v>
      </c>
    </row>
    <row r="266" spans="1:25">
      <c r="A266">
        <v>923819177</v>
      </c>
      <c r="B266">
        <v>2742023</v>
      </c>
      <c r="C266">
        <v>274</v>
      </c>
      <c r="D266">
        <v>2023</v>
      </c>
      <c r="E266" t="s">
        <v>142</v>
      </c>
      <c r="F266">
        <v>916.15839243498817</v>
      </c>
      <c r="G266">
        <v>868.04728132387709</v>
      </c>
      <c r="H266">
        <v>0</v>
      </c>
      <c r="I266">
        <v>101.7171923063003</v>
      </c>
      <c r="J266">
        <v>0</v>
      </c>
      <c r="K266">
        <v>0</v>
      </c>
      <c r="L266">
        <v>0</v>
      </c>
      <c r="M266">
        <v>0</v>
      </c>
      <c r="N266">
        <v>1885.9228660651661</v>
      </c>
      <c r="O266">
        <v>0</v>
      </c>
      <c r="P266">
        <v>0</v>
      </c>
      <c r="Q266">
        <v>12182.62</v>
      </c>
      <c r="R266">
        <v>488</v>
      </c>
      <c r="S266">
        <v>0</v>
      </c>
      <c r="T266">
        <v>3308.3298200651661</v>
      </c>
      <c r="U266">
        <v>966.71</v>
      </c>
      <c r="V266">
        <v>0</v>
      </c>
      <c r="W266">
        <v>2132.29</v>
      </c>
      <c r="X266">
        <v>62.08</v>
      </c>
      <c r="Y266">
        <v>0</v>
      </c>
    </row>
    <row r="267" spans="1:25">
      <c r="A267">
        <v>971589752</v>
      </c>
      <c r="B267">
        <v>2752021</v>
      </c>
      <c r="C267">
        <v>275</v>
      </c>
      <c r="D267">
        <v>2021</v>
      </c>
      <c r="E267" t="s">
        <v>151</v>
      </c>
      <c r="F267">
        <v>7154.3078859060397</v>
      </c>
      <c r="G267">
        <v>3012.110738255034</v>
      </c>
      <c r="H267">
        <v>810.78523489932888</v>
      </c>
      <c r="I267">
        <v>68.754385493199919</v>
      </c>
      <c r="J267">
        <v>0</v>
      </c>
      <c r="K267">
        <v>76.8</v>
      </c>
      <c r="L267">
        <v>0</v>
      </c>
      <c r="M267">
        <v>0</v>
      </c>
      <c r="N267">
        <v>9501.1877747549443</v>
      </c>
      <c r="O267">
        <v>525.20000000000005</v>
      </c>
      <c r="P267">
        <v>21</v>
      </c>
      <c r="Q267">
        <v>103504.8</v>
      </c>
      <c r="R267">
        <v>5276</v>
      </c>
      <c r="S267">
        <v>1294.573643410853</v>
      </c>
      <c r="T267">
        <v>24071.862418165802</v>
      </c>
      <c r="U267">
        <v>9422.26</v>
      </c>
      <c r="V267">
        <v>0</v>
      </c>
      <c r="W267">
        <v>12509.87</v>
      </c>
      <c r="X267">
        <v>645.6</v>
      </c>
      <c r="Y267">
        <v>1</v>
      </c>
    </row>
    <row r="268" spans="1:25">
      <c r="A268">
        <v>971589752</v>
      </c>
      <c r="B268">
        <v>2752022</v>
      </c>
      <c r="C268">
        <v>275</v>
      </c>
      <c r="D268">
        <v>2022</v>
      </c>
      <c r="E268" t="s">
        <v>151</v>
      </c>
      <c r="F268">
        <v>5351.1202274573516</v>
      </c>
      <c r="G268">
        <v>3202.6523151909018</v>
      </c>
      <c r="H268">
        <v>751.3306255077174</v>
      </c>
      <c r="I268">
        <v>68.754385493199919</v>
      </c>
      <c r="J268">
        <v>0</v>
      </c>
      <c r="K268">
        <v>76.8</v>
      </c>
      <c r="L268">
        <v>0</v>
      </c>
      <c r="M268">
        <v>0</v>
      </c>
      <c r="N268">
        <v>7947.9963026337364</v>
      </c>
      <c r="O268">
        <v>502.98</v>
      </c>
      <c r="P268">
        <v>22</v>
      </c>
      <c r="Q268">
        <v>102463.49</v>
      </c>
      <c r="R268">
        <v>5547</v>
      </c>
      <c r="S268">
        <v>0</v>
      </c>
      <c r="T268">
        <v>21414.524551633742</v>
      </c>
      <c r="U268">
        <v>9422.26</v>
      </c>
      <c r="V268">
        <v>0</v>
      </c>
      <c r="W268">
        <v>12509.87</v>
      </c>
      <c r="X268">
        <v>645.6</v>
      </c>
      <c r="Y268">
        <v>1</v>
      </c>
    </row>
    <row r="269" spans="1:25">
      <c r="A269">
        <v>971589752</v>
      </c>
      <c r="B269">
        <v>2752023</v>
      </c>
      <c r="C269">
        <v>275</v>
      </c>
      <c r="D269">
        <v>2023</v>
      </c>
      <c r="E269" t="s">
        <v>151</v>
      </c>
      <c r="F269">
        <v>5885.9338061465714</v>
      </c>
      <c r="G269">
        <v>3495.7328605200951</v>
      </c>
      <c r="H269">
        <v>871.11820330969272</v>
      </c>
      <c r="I269">
        <v>68.754385493199919</v>
      </c>
      <c r="J269">
        <v>0</v>
      </c>
      <c r="K269">
        <v>76.8</v>
      </c>
      <c r="L269">
        <v>0</v>
      </c>
      <c r="M269">
        <v>0</v>
      </c>
      <c r="N269">
        <v>8656.1028488501743</v>
      </c>
      <c r="O269">
        <v>489.85</v>
      </c>
      <c r="P269">
        <v>13</v>
      </c>
      <c r="Q269">
        <v>139563.82</v>
      </c>
      <c r="R269">
        <v>4246</v>
      </c>
      <c r="S269">
        <v>911.28395061728395</v>
      </c>
      <c r="T269">
        <v>24568.503288467458</v>
      </c>
      <c r="U269">
        <v>9422.26</v>
      </c>
      <c r="V269">
        <v>0</v>
      </c>
      <c r="W269">
        <v>12575.68</v>
      </c>
      <c r="X269">
        <v>645.6</v>
      </c>
      <c r="Y269">
        <v>1</v>
      </c>
    </row>
    <row r="270" spans="1:25">
      <c r="A270">
        <v>971589752</v>
      </c>
      <c r="B270">
        <v>2752024</v>
      </c>
      <c r="C270">
        <v>275</v>
      </c>
      <c r="D270">
        <v>2024</v>
      </c>
      <c r="E270" t="s">
        <v>151</v>
      </c>
      <c r="F270">
        <v>5009</v>
      </c>
      <c r="G270">
        <v>2187</v>
      </c>
      <c r="H270">
        <v>469</v>
      </c>
      <c r="I270">
        <v>68.754385493199919</v>
      </c>
      <c r="J270">
        <v>0</v>
      </c>
      <c r="K270">
        <v>76.8</v>
      </c>
      <c r="L270">
        <v>0</v>
      </c>
      <c r="M270">
        <v>0</v>
      </c>
      <c r="N270">
        <v>6872.5543854932002</v>
      </c>
      <c r="O270">
        <v>472.68</v>
      </c>
      <c r="P270">
        <v>17</v>
      </c>
      <c r="Q270">
        <v>137065.07999999999</v>
      </c>
      <c r="R270">
        <v>5058</v>
      </c>
      <c r="S270">
        <v>733</v>
      </c>
      <c r="T270">
        <v>23229.7005774932</v>
      </c>
      <c r="U270">
        <v>9422.27</v>
      </c>
      <c r="V270">
        <v>0</v>
      </c>
      <c r="W270">
        <v>13204.47</v>
      </c>
      <c r="X270">
        <v>665.41</v>
      </c>
      <c r="Y270">
        <v>1</v>
      </c>
    </row>
    <row r="271" spans="1:25">
      <c r="A271">
        <v>971589752</v>
      </c>
      <c r="B271">
        <v>2752020</v>
      </c>
      <c r="C271">
        <v>275</v>
      </c>
      <c r="D271">
        <v>2020</v>
      </c>
      <c r="E271" t="s">
        <v>151</v>
      </c>
      <c r="F271">
        <v>5743.3631624674199</v>
      </c>
      <c r="G271">
        <v>3495.2241529105131</v>
      </c>
      <c r="H271">
        <v>1920.849695916595</v>
      </c>
      <c r="I271">
        <v>68.754385493199919</v>
      </c>
      <c r="J271">
        <v>0</v>
      </c>
      <c r="K271">
        <v>76.8</v>
      </c>
      <c r="L271">
        <v>0</v>
      </c>
      <c r="M271">
        <v>0</v>
      </c>
      <c r="N271">
        <v>7463.2920049545373</v>
      </c>
      <c r="O271">
        <v>546.41</v>
      </c>
      <c r="P271">
        <v>21</v>
      </c>
      <c r="Q271">
        <v>104098.68</v>
      </c>
      <c r="R271">
        <v>5070</v>
      </c>
      <c r="S271">
        <v>906.14616755793213</v>
      </c>
      <c r="T271">
        <v>21486.71657551247</v>
      </c>
      <c r="U271">
        <v>9422.26</v>
      </c>
      <c r="V271">
        <v>0</v>
      </c>
      <c r="W271">
        <v>12509.87</v>
      </c>
      <c r="X271">
        <v>645.6</v>
      </c>
      <c r="Y271">
        <v>1</v>
      </c>
    </row>
    <row r="272" spans="1:25">
      <c r="A272">
        <v>971040246</v>
      </c>
      <c r="B272">
        <v>2872020</v>
      </c>
      <c r="C272">
        <v>287</v>
      </c>
      <c r="D272">
        <v>2020</v>
      </c>
      <c r="E272" t="s">
        <v>143</v>
      </c>
      <c r="F272">
        <v>0</v>
      </c>
      <c r="G272">
        <v>0</v>
      </c>
      <c r="H272">
        <v>0</v>
      </c>
      <c r="I272">
        <v>0</v>
      </c>
      <c r="J272">
        <v>0</v>
      </c>
      <c r="K272">
        <v>0</v>
      </c>
      <c r="L272">
        <v>0</v>
      </c>
      <c r="M272">
        <v>0</v>
      </c>
      <c r="N272">
        <v>0</v>
      </c>
      <c r="O272">
        <v>0</v>
      </c>
      <c r="P272">
        <v>0</v>
      </c>
      <c r="Q272">
        <v>0</v>
      </c>
      <c r="R272">
        <v>0</v>
      </c>
      <c r="S272">
        <v>0</v>
      </c>
      <c r="T272">
        <v>0</v>
      </c>
      <c r="U272">
        <v>0</v>
      </c>
      <c r="V272">
        <v>0</v>
      </c>
      <c r="W272">
        <v>0</v>
      </c>
      <c r="X272">
        <v>0</v>
      </c>
      <c r="Y272">
        <v>0</v>
      </c>
    </row>
    <row r="273" spans="1:25">
      <c r="A273">
        <v>971040246</v>
      </c>
      <c r="B273">
        <v>2872022</v>
      </c>
      <c r="C273">
        <v>287</v>
      </c>
      <c r="D273">
        <v>2022</v>
      </c>
      <c r="E273" t="s">
        <v>143</v>
      </c>
      <c r="F273">
        <v>0</v>
      </c>
      <c r="G273">
        <v>0</v>
      </c>
      <c r="H273">
        <v>0</v>
      </c>
      <c r="I273">
        <v>0</v>
      </c>
      <c r="J273">
        <v>0</v>
      </c>
      <c r="K273">
        <v>0</v>
      </c>
      <c r="L273">
        <v>0</v>
      </c>
      <c r="M273">
        <v>0</v>
      </c>
      <c r="N273">
        <v>0</v>
      </c>
      <c r="O273">
        <v>0</v>
      </c>
      <c r="P273">
        <v>0</v>
      </c>
      <c r="Q273">
        <v>0</v>
      </c>
      <c r="R273">
        <v>0</v>
      </c>
      <c r="S273">
        <v>0</v>
      </c>
      <c r="T273">
        <v>0</v>
      </c>
      <c r="U273">
        <v>0</v>
      </c>
      <c r="V273">
        <v>0</v>
      </c>
      <c r="W273">
        <v>0</v>
      </c>
      <c r="X273">
        <v>0</v>
      </c>
      <c r="Y273">
        <v>0</v>
      </c>
    </row>
    <row r="274" spans="1:25">
      <c r="A274">
        <v>971040246</v>
      </c>
      <c r="B274">
        <v>2872023</v>
      </c>
      <c r="C274">
        <v>287</v>
      </c>
      <c r="D274">
        <v>2023</v>
      </c>
      <c r="E274" t="s">
        <v>143</v>
      </c>
      <c r="F274">
        <v>0</v>
      </c>
      <c r="G274">
        <v>0</v>
      </c>
      <c r="H274">
        <v>0</v>
      </c>
      <c r="I274">
        <v>0</v>
      </c>
      <c r="J274">
        <v>0</v>
      </c>
      <c r="K274">
        <v>0</v>
      </c>
      <c r="L274">
        <v>0</v>
      </c>
      <c r="M274">
        <v>0</v>
      </c>
      <c r="N274">
        <v>0</v>
      </c>
      <c r="O274">
        <v>0</v>
      </c>
      <c r="P274">
        <v>0</v>
      </c>
      <c r="Q274">
        <v>0</v>
      </c>
      <c r="R274">
        <v>0</v>
      </c>
      <c r="S274">
        <v>0</v>
      </c>
      <c r="T274">
        <v>0</v>
      </c>
      <c r="U274">
        <v>0</v>
      </c>
      <c r="V274">
        <v>0</v>
      </c>
      <c r="W274">
        <v>0</v>
      </c>
      <c r="X274">
        <v>0</v>
      </c>
      <c r="Y274">
        <v>0</v>
      </c>
    </row>
    <row r="275" spans="1:25">
      <c r="A275">
        <v>971040246</v>
      </c>
      <c r="B275">
        <v>2872024</v>
      </c>
      <c r="C275">
        <v>287</v>
      </c>
      <c r="D275">
        <v>2024</v>
      </c>
      <c r="E275" t="s">
        <v>143</v>
      </c>
      <c r="F275">
        <v>0</v>
      </c>
      <c r="G275">
        <v>0</v>
      </c>
      <c r="H275">
        <v>0</v>
      </c>
      <c r="I275">
        <v>0</v>
      </c>
      <c r="J275">
        <v>0</v>
      </c>
      <c r="K275">
        <v>0</v>
      </c>
      <c r="L275">
        <v>0</v>
      </c>
      <c r="M275">
        <v>0</v>
      </c>
      <c r="N275">
        <v>0</v>
      </c>
      <c r="O275">
        <v>0</v>
      </c>
      <c r="P275">
        <v>0</v>
      </c>
      <c r="Q275">
        <v>0</v>
      </c>
      <c r="R275">
        <v>0</v>
      </c>
      <c r="S275">
        <v>0</v>
      </c>
      <c r="T275">
        <v>0</v>
      </c>
      <c r="U275">
        <v>0</v>
      </c>
      <c r="V275">
        <v>0</v>
      </c>
      <c r="W275">
        <v>0</v>
      </c>
      <c r="X275">
        <v>0</v>
      </c>
      <c r="Y275">
        <v>0</v>
      </c>
    </row>
    <row r="276" spans="1:25">
      <c r="A276">
        <v>971040246</v>
      </c>
      <c r="B276">
        <v>2872021</v>
      </c>
      <c r="C276">
        <v>287</v>
      </c>
      <c r="D276">
        <v>2021</v>
      </c>
      <c r="E276" t="s">
        <v>143</v>
      </c>
      <c r="F276">
        <v>0</v>
      </c>
      <c r="G276">
        <v>0</v>
      </c>
      <c r="H276">
        <v>0</v>
      </c>
      <c r="I276">
        <v>0</v>
      </c>
      <c r="J276">
        <v>0</v>
      </c>
      <c r="K276">
        <v>0</v>
      </c>
      <c r="L276">
        <v>0</v>
      </c>
      <c r="M276">
        <v>0</v>
      </c>
      <c r="N276">
        <v>0</v>
      </c>
      <c r="O276">
        <v>0</v>
      </c>
      <c r="P276">
        <v>0</v>
      </c>
      <c r="Q276">
        <v>0</v>
      </c>
      <c r="R276">
        <v>0</v>
      </c>
      <c r="S276">
        <v>0</v>
      </c>
      <c r="T276">
        <v>0</v>
      </c>
      <c r="U276">
        <v>0</v>
      </c>
      <c r="V276">
        <v>0</v>
      </c>
      <c r="W276">
        <v>0</v>
      </c>
      <c r="X276">
        <v>0</v>
      </c>
      <c r="Y276">
        <v>0</v>
      </c>
    </row>
    <row r="277" spans="1:25">
      <c r="A277">
        <v>917537534</v>
      </c>
      <c r="B277">
        <v>2942023</v>
      </c>
      <c r="C277">
        <v>294</v>
      </c>
      <c r="D277">
        <v>2023</v>
      </c>
      <c r="E277" t="s">
        <v>144</v>
      </c>
      <c r="F277">
        <v>0</v>
      </c>
      <c r="G277">
        <v>0</v>
      </c>
      <c r="H277">
        <v>0</v>
      </c>
      <c r="I277">
        <v>0</v>
      </c>
      <c r="J277">
        <v>0</v>
      </c>
      <c r="K277">
        <v>0</v>
      </c>
      <c r="L277">
        <v>0</v>
      </c>
      <c r="M277">
        <v>0</v>
      </c>
      <c r="N277">
        <v>0</v>
      </c>
      <c r="O277">
        <v>0</v>
      </c>
      <c r="P277">
        <v>0</v>
      </c>
      <c r="Q277">
        <v>0</v>
      </c>
      <c r="R277">
        <v>0</v>
      </c>
      <c r="S277">
        <v>0</v>
      </c>
      <c r="T277">
        <v>0</v>
      </c>
      <c r="U277">
        <v>0</v>
      </c>
      <c r="V277">
        <v>0</v>
      </c>
      <c r="W277">
        <v>5236.46</v>
      </c>
      <c r="X277">
        <v>0</v>
      </c>
      <c r="Y277">
        <v>0</v>
      </c>
    </row>
    <row r="278" spans="1:25">
      <c r="A278">
        <v>917537534</v>
      </c>
      <c r="B278">
        <v>2942024</v>
      </c>
      <c r="C278">
        <v>294</v>
      </c>
      <c r="D278">
        <v>2024</v>
      </c>
      <c r="E278" t="s">
        <v>144</v>
      </c>
      <c r="F278">
        <v>0</v>
      </c>
      <c r="G278">
        <v>0</v>
      </c>
      <c r="H278">
        <v>0</v>
      </c>
      <c r="I278">
        <v>0</v>
      </c>
      <c r="J278">
        <v>0</v>
      </c>
      <c r="K278">
        <v>0</v>
      </c>
      <c r="L278">
        <v>0</v>
      </c>
      <c r="M278">
        <v>0</v>
      </c>
      <c r="N278">
        <v>0</v>
      </c>
      <c r="O278">
        <v>0</v>
      </c>
      <c r="P278">
        <v>0</v>
      </c>
      <c r="Q278">
        <v>0</v>
      </c>
      <c r="R278">
        <v>0</v>
      </c>
      <c r="S278">
        <v>0</v>
      </c>
      <c r="T278">
        <v>0</v>
      </c>
      <c r="U278">
        <v>0</v>
      </c>
      <c r="V278">
        <v>0</v>
      </c>
      <c r="W278">
        <v>5236.46</v>
      </c>
      <c r="X278">
        <v>0</v>
      </c>
      <c r="Y278">
        <v>0</v>
      </c>
    </row>
    <row r="279" spans="1:25">
      <c r="A279">
        <v>917537534</v>
      </c>
      <c r="B279">
        <v>2942020</v>
      </c>
      <c r="C279">
        <v>294</v>
      </c>
      <c r="D279">
        <v>2020</v>
      </c>
      <c r="E279" t="s">
        <v>144</v>
      </c>
      <c r="F279">
        <v>0</v>
      </c>
      <c r="G279">
        <v>0</v>
      </c>
      <c r="H279">
        <v>0</v>
      </c>
      <c r="I279">
        <v>0</v>
      </c>
      <c r="J279">
        <v>0</v>
      </c>
      <c r="K279">
        <v>0</v>
      </c>
      <c r="L279">
        <v>0</v>
      </c>
      <c r="M279">
        <v>0</v>
      </c>
      <c r="N279">
        <v>0</v>
      </c>
      <c r="O279">
        <v>0</v>
      </c>
      <c r="P279">
        <v>0</v>
      </c>
      <c r="Q279">
        <v>0</v>
      </c>
      <c r="R279">
        <v>0</v>
      </c>
      <c r="S279">
        <v>0</v>
      </c>
      <c r="T279">
        <v>0</v>
      </c>
      <c r="U279">
        <v>0</v>
      </c>
      <c r="V279">
        <v>0</v>
      </c>
      <c r="W279">
        <v>11214.96</v>
      </c>
      <c r="X279">
        <v>0</v>
      </c>
      <c r="Y279">
        <v>0</v>
      </c>
    </row>
    <row r="280" spans="1:25">
      <c r="A280">
        <v>917537534</v>
      </c>
      <c r="B280">
        <v>2942021</v>
      </c>
      <c r="C280">
        <v>294</v>
      </c>
      <c r="D280">
        <v>2021</v>
      </c>
      <c r="E280" t="s">
        <v>144</v>
      </c>
      <c r="F280">
        <v>0</v>
      </c>
      <c r="G280">
        <v>0</v>
      </c>
      <c r="H280">
        <v>0</v>
      </c>
      <c r="I280">
        <v>0</v>
      </c>
      <c r="J280">
        <v>0</v>
      </c>
      <c r="K280">
        <v>0</v>
      </c>
      <c r="L280">
        <v>0</v>
      </c>
      <c r="M280">
        <v>0</v>
      </c>
      <c r="N280">
        <v>0</v>
      </c>
      <c r="O280">
        <v>0</v>
      </c>
      <c r="P280">
        <v>0</v>
      </c>
      <c r="Q280">
        <v>0</v>
      </c>
      <c r="R280">
        <v>0</v>
      </c>
      <c r="S280">
        <v>0</v>
      </c>
      <c r="T280">
        <v>0</v>
      </c>
      <c r="U280">
        <v>0</v>
      </c>
      <c r="V280">
        <v>0</v>
      </c>
      <c r="W280">
        <v>11214.96</v>
      </c>
      <c r="X280">
        <v>0</v>
      </c>
      <c r="Y280">
        <v>0</v>
      </c>
    </row>
    <row r="281" spans="1:25">
      <c r="A281">
        <v>917537534</v>
      </c>
      <c r="B281">
        <v>2942022</v>
      </c>
      <c r="C281">
        <v>294</v>
      </c>
      <c r="D281">
        <v>2022</v>
      </c>
      <c r="E281" t="s">
        <v>144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0</v>
      </c>
      <c r="L281">
        <v>0</v>
      </c>
      <c r="M281">
        <v>0</v>
      </c>
      <c r="N281">
        <v>0</v>
      </c>
      <c r="O281">
        <v>0</v>
      </c>
      <c r="P281">
        <v>0</v>
      </c>
      <c r="Q281">
        <v>0</v>
      </c>
      <c r="R281">
        <v>0</v>
      </c>
      <c r="S281">
        <v>0</v>
      </c>
      <c r="T281">
        <v>0</v>
      </c>
      <c r="U281">
        <v>0</v>
      </c>
      <c r="V281">
        <v>0</v>
      </c>
      <c r="W281">
        <v>5236.46</v>
      </c>
      <c r="X281">
        <v>0</v>
      </c>
      <c r="Y281">
        <v>0</v>
      </c>
    </row>
    <row r="282" spans="1:25">
      <c r="A282">
        <v>916319908</v>
      </c>
      <c r="B282">
        <v>2952021</v>
      </c>
      <c r="C282">
        <v>295</v>
      </c>
      <c r="D282">
        <v>2021</v>
      </c>
      <c r="E282" t="s">
        <v>82</v>
      </c>
      <c r="F282">
        <v>6594.1686241610741</v>
      </c>
      <c r="G282">
        <v>4832.0184563758376</v>
      </c>
      <c r="H282">
        <v>3707.380872483222</v>
      </c>
      <c r="I282">
        <v>220.13292867991649</v>
      </c>
      <c r="J282">
        <v>0</v>
      </c>
      <c r="K282">
        <v>0</v>
      </c>
      <c r="L282">
        <v>3.2692953020134232</v>
      </c>
      <c r="M282">
        <v>0</v>
      </c>
      <c r="N282">
        <v>7935.6698414315943</v>
      </c>
      <c r="O282">
        <v>0</v>
      </c>
      <c r="P282">
        <v>0</v>
      </c>
      <c r="Q282">
        <v>44832.89</v>
      </c>
      <c r="R282">
        <v>2172</v>
      </c>
      <c r="S282">
        <v>0</v>
      </c>
      <c r="T282">
        <v>13546.35250443159</v>
      </c>
      <c r="U282">
        <v>7681.34</v>
      </c>
      <c r="V282">
        <v>0</v>
      </c>
      <c r="W282">
        <v>8743.86</v>
      </c>
      <c r="X282">
        <v>2117.06</v>
      </c>
      <c r="Y282">
        <v>1</v>
      </c>
    </row>
    <row r="283" spans="1:25">
      <c r="A283">
        <v>916319908</v>
      </c>
      <c r="B283">
        <v>2952022</v>
      </c>
      <c r="C283">
        <v>295</v>
      </c>
      <c r="D283">
        <v>2022</v>
      </c>
      <c r="E283" t="s">
        <v>82</v>
      </c>
      <c r="F283">
        <v>9263.9488220958574</v>
      </c>
      <c r="G283">
        <v>4736.9707554833467</v>
      </c>
      <c r="H283">
        <v>3613.1405361494731</v>
      </c>
      <c r="I283">
        <v>220.13292867991649</v>
      </c>
      <c r="J283">
        <v>0</v>
      </c>
      <c r="K283">
        <v>0</v>
      </c>
      <c r="L283">
        <v>0</v>
      </c>
      <c r="M283">
        <v>0</v>
      </c>
      <c r="N283">
        <v>10607.91197010965</v>
      </c>
      <c r="O283">
        <v>0</v>
      </c>
      <c r="P283">
        <v>0</v>
      </c>
      <c r="Q283">
        <v>105441.98</v>
      </c>
      <c r="R283">
        <v>2016</v>
      </c>
      <c r="S283">
        <v>48.957654723127042</v>
      </c>
      <c r="T283">
        <v>20760.269490832779</v>
      </c>
      <c r="U283">
        <v>7681.34</v>
      </c>
      <c r="V283">
        <v>0</v>
      </c>
      <c r="W283">
        <v>10655.88</v>
      </c>
      <c r="X283">
        <v>2181.8000000000002</v>
      </c>
      <c r="Y283">
        <v>1</v>
      </c>
    </row>
    <row r="284" spans="1:25">
      <c r="A284">
        <v>916319908</v>
      </c>
      <c r="B284">
        <v>2952020</v>
      </c>
      <c r="C284">
        <v>295</v>
      </c>
      <c r="D284">
        <v>2020</v>
      </c>
      <c r="E284" t="s">
        <v>82</v>
      </c>
      <c r="F284">
        <v>4168.9887054735018</v>
      </c>
      <c r="G284">
        <v>3347.3796698523029</v>
      </c>
      <c r="H284">
        <v>1932.135534317985</v>
      </c>
      <c r="I284">
        <v>220.13292867991649</v>
      </c>
      <c r="J284">
        <v>0</v>
      </c>
      <c r="K284">
        <v>0</v>
      </c>
      <c r="L284">
        <v>0</v>
      </c>
      <c r="M284">
        <v>0</v>
      </c>
      <c r="N284">
        <v>5804.3657696877362</v>
      </c>
      <c r="O284">
        <v>0</v>
      </c>
      <c r="P284">
        <v>26</v>
      </c>
      <c r="Q284">
        <v>44596.55</v>
      </c>
      <c r="R284">
        <v>1939</v>
      </c>
      <c r="S284">
        <v>141.69696969696969</v>
      </c>
      <c r="T284">
        <v>11331.61812438471</v>
      </c>
      <c r="U284">
        <v>7681.34</v>
      </c>
      <c r="V284">
        <v>0</v>
      </c>
      <c r="W284">
        <v>8743.86</v>
      </c>
      <c r="X284">
        <v>2117.06</v>
      </c>
      <c r="Y284">
        <v>1</v>
      </c>
    </row>
    <row r="285" spans="1:25">
      <c r="A285">
        <v>916319908</v>
      </c>
      <c r="B285">
        <v>2952023</v>
      </c>
      <c r="C285">
        <v>295</v>
      </c>
      <c r="D285">
        <v>2023</v>
      </c>
      <c r="E285" t="s">
        <v>82</v>
      </c>
      <c r="F285">
        <v>4725.1252955082746</v>
      </c>
      <c r="G285">
        <v>4263.4633569739954</v>
      </c>
      <c r="H285">
        <v>984.7423167848699</v>
      </c>
      <c r="I285">
        <v>220.13292867991649</v>
      </c>
      <c r="J285">
        <v>0</v>
      </c>
      <c r="K285">
        <v>0</v>
      </c>
      <c r="L285">
        <v>59.371158392434992</v>
      </c>
      <c r="M285">
        <v>0</v>
      </c>
      <c r="N285">
        <v>8164.608105984883</v>
      </c>
      <c r="O285">
        <v>0</v>
      </c>
      <c r="P285">
        <v>0</v>
      </c>
      <c r="Q285">
        <v>106724.68</v>
      </c>
      <c r="R285">
        <v>3914</v>
      </c>
      <c r="S285">
        <v>0</v>
      </c>
      <c r="T285">
        <v>20264.391061984879</v>
      </c>
      <c r="U285">
        <v>7681.34</v>
      </c>
      <c r="V285">
        <v>0</v>
      </c>
      <c r="W285">
        <v>10655.88</v>
      </c>
      <c r="X285">
        <v>2181.8000000000002</v>
      </c>
      <c r="Y285">
        <v>1</v>
      </c>
    </row>
    <row r="286" spans="1:25">
      <c r="A286">
        <v>916319908</v>
      </c>
      <c r="B286">
        <v>2952024</v>
      </c>
      <c r="C286">
        <v>295</v>
      </c>
      <c r="D286">
        <v>2024</v>
      </c>
      <c r="E286" t="s">
        <v>82</v>
      </c>
      <c r="F286">
        <v>5632</v>
      </c>
      <c r="G286">
        <v>5273</v>
      </c>
      <c r="H286">
        <v>2608</v>
      </c>
      <c r="I286">
        <v>220.13292867991649</v>
      </c>
      <c r="J286">
        <v>0</v>
      </c>
      <c r="K286">
        <v>0</v>
      </c>
      <c r="L286">
        <v>595</v>
      </c>
      <c r="M286">
        <v>1</v>
      </c>
      <c r="N286">
        <v>7921.1329286799173</v>
      </c>
      <c r="O286">
        <v>0</v>
      </c>
      <c r="P286">
        <v>0</v>
      </c>
      <c r="Q286">
        <v>109116.36</v>
      </c>
      <c r="R286">
        <v>3747</v>
      </c>
      <c r="S286">
        <v>1109</v>
      </c>
      <c r="T286">
        <v>21146.35774067992</v>
      </c>
      <c r="U286">
        <v>7681.34</v>
      </c>
      <c r="V286">
        <v>0</v>
      </c>
      <c r="W286">
        <v>10655.88</v>
      </c>
      <c r="X286">
        <v>2181.8000000000002</v>
      </c>
      <c r="Y286">
        <v>1</v>
      </c>
    </row>
    <row r="287" spans="1:25">
      <c r="A287">
        <v>953681781</v>
      </c>
      <c r="B287">
        <v>3062021</v>
      </c>
      <c r="C287">
        <v>306</v>
      </c>
      <c r="D287">
        <v>2021</v>
      </c>
      <c r="E287" t="s">
        <v>145</v>
      </c>
      <c r="F287">
        <v>0</v>
      </c>
      <c r="G287">
        <v>0</v>
      </c>
      <c r="H287">
        <v>0</v>
      </c>
      <c r="I287">
        <v>0</v>
      </c>
      <c r="J287">
        <v>0</v>
      </c>
      <c r="K287">
        <v>0</v>
      </c>
      <c r="L287">
        <v>0</v>
      </c>
      <c r="M287">
        <v>0</v>
      </c>
      <c r="N287">
        <v>0</v>
      </c>
      <c r="O287">
        <v>0</v>
      </c>
      <c r="P287">
        <v>0</v>
      </c>
      <c r="Q287">
        <v>0</v>
      </c>
      <c r="R287">
        <v>0</v>
      </c>
      <c r="S287">
        <v>0</v>
      </c>
      <c r="T287">
        <v>0</v>
      </c>
      <c r="U287">
        <v>0</v>
      </c>
      <c r="V287">
        <v>0</v>
      </c>
      <c r="W287">
        <v>65.8</v>
      </c>
      <c r="X287">
        <v>0</v>
      </c>
      <c r="Y287">
        <v>0</v>
      </c>
    </row>
    <row r="288" spans="1:25">
      <c r="A288">
        <v>953681781</v>
      </c>
      <c r="B288">
        <v>3062022</v>
      </c>
      <c r="C288">
        <v>306</v>
      </c>
      <c r="D288">
        <v>2022</v>
      </c>
      <c r="E288" t="s">
        <v>145</v>
      </c>
      <c r="F288">
        <v>0</v>
      </c>
      <c r="G288">
        <v>0</v>
      </c>
      <c r="H288">
        <v>0</v>
      </c>
      <c r="I288">
        <v>0</v>
      </c>
      <c r="J288">
        <v>0</v>
      </c>
      <c r="K288">
        <v>0</v>
      </c>
      <c r="L288">
        <v>0</v>
      </c>
      <c r="M288">
        <v>0</v>
      </c>
      <c r="N288">
        <v>0</v>
      </c>
      <c r="O288">
        <v>0</v>
      </c>
      <c r="P288">
        <v>0</v>
      </c>
      <c r="Q288">
        <v>0</v>
      </c>
      <c r="R288">
        <v>0</v>
      </c>
      <c r="S288">
        <v>0</v>
      </c>
      <c r="T288">
        <v>0</v>
      </c>
      <c r="U288">
        <v>0</v>
      </c>
      <c r="V288">
        <v>0</v>
      </c>
      <c r="W288">
        <v>0</v>
      </c>
      <c r="X288">
        <v>0</v>
      </c>
      <c r="Y288">
        <v>0</v>
      </c>
    </row>
    <row r="289" spans="1:25">
      <c r="A289">
        <v>953681781</v>
      </c>
      <c r="B289">
        <v>3062023</v>
      </c>
      <c r="C289">
        <v>306</v>
      </c>
      <c r="D289">
        <v>2023</v>
      </c>
      <c r="E289" t="s">
        <v>145</v>
      </c>
      <c r="F289">
        <v>0</v>
      </c>
      <c r="G289">
        <v>0</v>
      </c>
      <c r="H289">
        <v>0</v>
      </c>
      <c r="I289">
        <v>0</v>
      </c>
      <c r="J289">
        <v>0</v>
      </c>
      <c r="K289">
        <v>0</v>
      </c>
      <c r="L289">
        <v>0</v>
      </c>
      <c r="M289">
        <v>0</v>
      </c>
      <c r="N289">
        <v>0</v>
      </c>
      <c r="O289">
        <v>0</v>
      </c>
      <c r="P289">
        <v>0</v>
      </c>
      <c r="Q289">
        <v>0</v>
      </c>
      <c r="R289">
        <v>0</v>
      </c>
      <c r="S289">
        <v>0</v>
      </c>
      <c r="T289">
        <v>0</v>
      </c>
      <c r="U289">
        <v>0</v>
      </c>
      <c r="V289">
        <v>0</v>
      </c>
      <c r="W289">
        <v>0</v>
      </c>
      <c r="X289">
        <v>0</v>
      </c>
      <c r="Y289">
        <v>0</v>
      </c>
    </row>
    <row r="290" spans="1:25">
      <c r="A290">
        <v>953681781</v>
      </c>
      <c r="B290">
        <v>3062024</v>
      </c>
      <c r="C290">
        <v>306</v>
      </c>
      <c r="D290">
        <v>2024</v>
      </c>
      <c r="E290" t="s">
        <v>145</v>
      </c>
      <c r="F290">
        <v>0</v>
      </c>
      <c r="G290">
        <v>0</v>
      </c>
      <c r="H290">
        <v>0</v>
      </c>
      <c r="I290">
        <v>0</v>
      </c>
      <c r="J290">
        <v>0</v>
      </c>
      <c r="K290">
        <v>0</v>
      </c>
      <c r="L290">
        <v>0</v>
      </c>
      <c r="M290">
        <v>0</v>
      </c>
      <c r="N290">
        <v>0</v>
      </c>
      <c r="O290">
        <v>0</v>
      </c>
      <c r="P290">
        <v>0</v>
      </c>
      <c r="Q290">
        <v>0</v>
      </c>
      <c r="R290">
        <v>0</v>
      </c>
      <c r="S290">
        <v>0</v>
      </c>
      <c r="T290">
        <v>0</v>
      </c>
      <c r="U290">
        <v>0</v>
      </c>
      <c r="V290">
        <v>0</v>
      </c>
      <c r="W290">
        <v>0</v>
      </c>
      <c r="X290">
        <v>0</v>
      </c>
      <c r="Y290">
        <v>0</v>
      </c>
    </row>
    <row r="291" spans="1:25">
      <c r="A291">
        <v>953681781</v>
      </c>
      <c r="B291">
        <v>3062020</v>
      </c>
      <c r="C291">
        <v>306</v>
      </c>
      <c r="D291">
        <v>2020</v>
      </c>
      <c r="E291" t="s">
        <v>145</v>
      </c>
      <c r="F291">
        <v>0</v>
      </c>
      <c r="G291">
        <v>0</v>
      </c>
      <c r="H291">
        <v>0</v>
      </c>
      <c r="I291">
        <v>0</v>
      </c>
      <c r="J291">
        <v>0</v>
      </c>
      <c r="K291">
        <v>0</v>
      </c>
      <c r="L291">
        <v>0</v>
      </c>
      <c r="M291">
        <v>0</v>
      </c>
      <c r="N291">
        <v>0</v>
      </c>
      <c r="O291">
        <v>0</v>
      </c>
      <c r="P291">
        <v>0</v>
      </c>
      <c r="Q291">
        <v>0</v>
      </c>
      <c r="R291">
        <v>0</v>
      </c>
      <c r="S291">
        <v>0</v>
      </c>
      <c r="T291">
        <v>0</v>
      </c>
      <c r="U291">
        <v>0</v>
      </c>
      <c r="V291">
        <v>0</v>
      </c>
      <c r="W291">
        <v>65.8</v>
      </c>
      <c r="X291">
        <v>0</v>
      </c>
      <c r="Y291">
        <v>0</v>
      </c>
    </row>
    <row r="292" spans="1:25">
      <c r="A292">
        <v>925668389</v>
      </c>
      <c r="B292">
        <v>3112020</v>
      </c>
      <c r="C292">
        <v>311</v>
      </c>
      <c r="D292">
        <v>2020</v>
      </c>
      <c r="E292" t="s">
        <v>83</v>
      </c>
      <c r="F292">
        <v>13768.72284969592</v>
      </c>
      <c r="G292">
        <v>11038.678540399649</v>
      </c>
      <c r="H292">
        <v>1142.1268462206781</v>
      </c>
      <c r="I292">
        <v>107.9798364062497</v>
      </c>
      <c r="J292">
        <v>0</v>
      </c>
      <c r="K292">
        <v>0</v>
      </c>
      <c r="L292">
        <v>0</v>
      </c>
      <c r="M292">
        <v>0</v>
      </c>
      <c r="N292">
        <v>23773.254380281141</v>
      </c>
      <c r="O292">
        <v>6389.26</v>
      </c>
      <c r="P292">
        <v>589</v>
      </c>
      <c r="Q292">
        <v>309994.25</v>
      </c>
      <c r="R292">
        <v>13361</v>
      </c>
      <c r="S292">
        <v>484.6274509803921</v>
      </c>
      <c r="T292">
        <v>62474.497048261532</v>
      </c>
      <c r="U292">
        <v>34668.269999999997</v>
      </c>
      <c r="V292">
        <v>25738.9</v>
      </c>
      <c r="W292">
        <v>24407.49</v>
      </c>
      <c r="X292">
        <v>7532.1</v>
      </c>
      <c r="Y292">
        <v>1</v>
      </c>
    </row>
    <row r="293" spans="1:25">
      <c r="A293">
        <v>925668389</v>
      </c>
      <c r="B293">
        <v>3112024</v>
      </c>
      <c r="C293">
        <v>311</v>
      </c>
      <c r="D293">
        <v>2024</v>
      </c>
      <c r="E293" t="s">
        <v>83</v>
      </c>
      <c r="F293">
        <v>22799</v>
      </c>
      <c r="G293">
        <v>9122</v>
      </c>
      <c r="H293">
        <v>132</v>
      </c>
      <c r="I293">
        <v>107.9798364062497</v>
      </c>
      <c r="J293">
        <v>0</v>
      </c>
      <c r="K293">
        <v>0</v>
      </c>
      <c r="L293">
        <v>0</v>
      </c>
      <c r="M293">
        <v>0</v>
      </c>
      <c r="N293">
        <v>31896.979836406252</v>
      </c>
      <c r="O293">
        <v>8269.8799999999992</v>
      </c>
      <c r="P293">
        <v>257</v>
      </c>
      <c r="Q293">
        <v>441934.59</v>
      </c>
      <c r="R293">
        <v>9629</v>
      </c>
      <c r="S293">
        <v>97</v>
      </c>
      <c r="T293">
        <v>76410.662685406249</v>
      </c>
      <c r="U293">
        <v>34815.9</v>
      </c>
      <c r="V293">
        <v>24592.01</v>
      </c>
      <c r="W293">
        <v>24544.42</v>
      </c>
      <c r="X293">
        <v>6843.28</v>
      </c>
      <c r="Y293">
        <v>1</v>
      </c>
    </row>
    <row r="294" spans="1:25">
      <c r="A294">
        <v>925668389</v>
      </c>
      <c r="B294">
        <v>3112022</v>
      </c>
      <c r="C294">
        <v>311</v>
      </c>
      <c r="D294">
        <v>2022</v>
      </c>
      <c r="E294" t="s">
        <v>83</v>
      </c>
      <c r="F294">
        <v>21226.145410235578</v>
      </c>
      <c r="G294">
        <v>9536.2006498781484</v>
      </c>
      <c r="H294">
        <v>1696.8253452477661</v>
      </c>
      <c r="I294">
        <v>107.9798364062497</v>
      </c>
      <c r="J294">
        <v>0</v>
      </c>
      <c r="K294">
        <v>0</v>
      </c>
      <c r="L294">
        <v>0</v>
      </c>
      <c r="M294">
        <v>0</v>
      </c>
      <c r="N294">
        <v>29173.500551272209</v>
      </c>
      <c r="O294">
        <v>5870.12</v>
      </c>
      <c r="P294">
        <v>257</v>
      </c>
      <c r="Q294">
        <v>302593.98</v>
      </c>
      <c r="R294">
        <v>9851</v>
      </c>
      <c r="S294">
        <v>433.00325732899017</v>
      </c>
      <c r="T294">
        <v>63373.700278601202</v>
      </c>
      <c r="U294">
        <v>34668.269999999997</v>
      </c>
      <c r="V294">
        <v>25738.9</v>
      </c>
      <c r="W294">
        <v>24433.08</v>
      </c>
      <c r="X294">
        <v>6843.28</v>
      </c>
      <c r="Y294">
        <v>1</v>
      </c>
    </row>
    <row r="295" spans="1:25">
      <c r="A295">
        <v>925668389</v>
      </c>
      <c r="B295">
        <v>3112021</v>
      </c>
      <c r="C295">
        <v>311</v>
      </c>
      <c r="D295">
        <v>2021</v>
      </c>
      <c r="E295" t="s">
        <v>83</v>
      </c>
      <c r="F295">
        <v>19548.20637583893</v>
      </c>
      <c r="G295">
        <v>8471.8338926174511</v>
      </c>
      <c r="H295">
        <v>1106.1115771812081</v>
      </c>
      <c r="I295">
        <v>107.9798364062497</v>
      </c>
      <c r="J295">
        <v>0</v>
      </c>
      <c r="K295">
        <v>0</v>
      </c>
      <c r="L295">
        <v>0</v>
      </c>
      <c r="M295">
        <v>0</v>
      </c>
      <c r="N295">
        <v>27021.908527681418</v>
      </c>
      <c r="O295">
        <v>6129.69</v>
      </c>
      <c r="P295">
        <v>257</v>
      </c>
      <c r="Q295">
        <v>299191.28999999998</v>
      </c>
      <c r="R295">
        <v>9987</v>
      </c>
      <c r="S295">
        <v>1315.2868217054261</v>
      </c>
      <c r="T295">
        <v>61999.314515386854</v>
      </c>
      <c r="U295">
        <v>34668.269999999997</v>
      </c>
      <c r="V295">
        <v>25738.9</v>
      </c>
      <c r="W295">
        <v>24433.08</v>
      </c>
      <c r="X295">
        <v>6843.28</v>
      </c>
      <c r="Y295">
        <v>1</v>
      </c>
    </row>
    <row r="296" spans="1:25">
      <c r="A296">
        <v>925668389</v>
      </c>
      <c r="B296">
        <v>3112023</v>
      </c>
      <c r="C296">
        <v>311</v>
      </c>
      <c r="D296">
        <v>2023</v>
      </c>
      <c r="E296" t="s">
        <v>83</v>
      </c>
      <c r="F296">
        <v>24172.250591016549</v>
      </c>
      <c r="G296">
        <v>11037.91725768321</v>
      </c>
      <c r="H296">
        <v>329.61229314420802</v>
      </c>
      <c r="I296">
        <v>107.9798364062497</v>
      </c>
      <c r="J296">
        <v>0</v>
      </c>
      <c r="K296">
        <v>0</v>
      </c>
      <c r="L296">
        <v>0</v>
      </c>
      <c r="M296">
        <v>0</v>
      </c>
      <c r="N296">
        <v>34988.535391961806</v>
      </c>
      <c r="O296">
        <v>5610.55</v>
      </c>
      <c r="P296">
        <v>257</v>
      </c>
      <c r="Q296">
        <v>299070.09000000003</v>
      </c>
      <c r="R296">
        <v>9974</v>
      </c>
      <c r="S296">
        <v>2130.796296296297</v>
      </c>
      <c r="T296">
        <v>70719.336776258104</v>
      </c>
      <c r="U296">
        <v>34668.269999999997</v>
      </c>
      <c r="V296">
        <v>25738.9</v>
      </c>
      <c r="W296">
        <v>24433.08</v>
      </c>
      <c r="X296">
        <v>6843.28</v>
      </c>
      <c r="Y296">
        <v>1</v>
      </c>
    </row>
    <row r="297" spans="1:25">
      <c r="A297">
        <v>962986633</v>
      </c>
      <c r="B297">
        <v>3192020</v>
      </c>
      <c r="C297">
        <v>319</v>
      </c>
      <c r="D297">
        <v>2020</v>
      </c>
      <c r="E297" t="s">
        <v>55</v>
      </c>
      <c r="F297">
        <v>55894.243266724603</v>
      </c>
      <c r="G297">
        <v>29486.509991311908</v>
      </c>
      <c r="H297">
        <v>11616.513466550819</v>
      </c>
      <c r="I297">
        <v>1936.8829863602191</v>
      </c>
      <c r="J297">
        <v>165.77695608110301</v>
      </c>
      <c r="K297">
        <v>0</v>
      </c>
      <c r="L297">
        <v>0</v>
      </c>
      <c r="M297">
        <v>0</v>
      </c>
      <c r="N297">
        <v>75866.899733927014</v>
      </c>
      <c r="O297">
        <v>10019.200000000001</v>
      </c>
      <c r="P297">
        <v>244</v>
      </c>
      <c r="Q297">
        <v>651997.42000000004</v>
      </c>
      <c r="R297">
        <v>31674</v>
      </c>
      <c r="S297">
        <v>12333.59001782531</v>
      </c>
      <c r="T297">
        <v>170895.1645057523</v>
      </c>
      <c r="U297">
        <v>142284.12</v>
      </c>
      <c r="V297">
        <v>0</v>
      </c>
      <c r="W297">
        <v>53762.27</v>
      </c>
      <c r="X297">
        <v>0</v>
      </c>
      <c r="Y297">
        <v>1</v>
      </c>
    </row>
    <row r="298" spans="1:25">
      <c r="A298">
        <v>962986633</v>
      </c>
      <c r="B298">
        <v>3192023</v>
      </c>
      <c r="C298">
        <v>319</v>
      </c>
      <c r="D298">
        <v>2023</v>
      </c>
      <c r="E298" t="s">
        <v>55</v>
      </c>
      <c r="F298">
        <v>29798.179669030731</v>
      </c>
      <c r="G298">
        <v>20911.955082742319</v>
      </c>
      <c r="H298">
        <v>0</v>
      </c>
      <c r="I298">
        <v>1936.8829863602191</v>
      </c>
      <c r="J298">
        <v>165.77695608110301</v>
      </c>
      <c r="K298">
        <v>0</v>
      </c>
      <c r="L298">
        <v>0</v>
      </c>
      <c r="M298">
        <v>0</v>
      </c>
      <c r="N298">
        <v>52812.794694214368</v>
      </c>
      <c r="O298">
        <v>8678.93</v>
      </c>
      <c r="P298">
        <v>938</v>
      </c>
      <c r="Q298">
        <v>569129.94999999995</v>
      </c>
      <c r="R298">
        <v>30702</v>
      </c>
      <c r="S298">
        <v>4248.191358024691</v>
      </c>
      <c r="T298">
        <v>133018.92714823899</v>
      </c>
      <c r="U298">
        <v>123759.47</v>
      </c>
      <c r="V298">
        <v>0</v>
      </c>
      <c r="W298">
        <v>53762.27</v>
      </c>
      <c r="X298">
        <v>0</v>
      </c>
      <c r="Y298">
        <v>1</v>
      </c>
    </row>
    <row r="299" spans="1:25">
      <c r="A299">
        <v>962986633</v>
      </c>
      <c r="B299">
        <v>3192021</v>
      </c>
      <c r="C299">
        <v>319</v>
      </c>
      <c r="D299">
        <v>2021</v>
      </c>
      <c r="E299" t="s">
        <v>55</v>
      </c>
      <c r="F299">
        <v>14958.115771812079</v>
      </c>
      <c r="G299">
        <v>11419.64848993289</v>
      </c>
      <c r="H299">
        <v>2134.8498322147648</v>
      </c>
      <c r="I299">
        <v>1936.8829863602191</v>
      </c>
      <c r="J299">
        <v>165.77695608110301</v>
      </c>
      <c r="K299">
        <v>0</v>
      </c>
      <c r="L299">
        <v>0</v>
      </c>
      <c r="M299">
        <v>0</v>
      </c>
      <c r="N299">
        <v>26345.574371971521</v>
      </c>
      <c r="O299">
        <v>9872.75</v>
      </c>
      <c r="P299">
        <v>244</v>
      </c>
      <c r="Q299">
        <v>464011.17</v>
      </c>
      <c r="R299">
        <v>29314</v>
      </c>
      <c r="S299">
        <v>5975.7519379844962</v>
      </c>
      <c r="T299">
        <v>98226.222973956028</v>
      </c>
      <c r="U299">
        <v>123506.79</v>
      </c>
      <c r="V299">
        <v>0</v>
      </c>
      <c r="W299">
        <v>53762.27</v>
      </c>
      <c r="X299">
        <v>0</v>
      </c>
      <c r="Y299">
        <v>1</v>
      </c>
    </row>
    <row r="300" spans="1:25">
      <c r="A300">
        <v>962986633</v>
      </c>
      <c r="B300">
        <v>3192024</v>
      </c>
      <c r="C300">
        <v>319</v>
      </c>
      <c r="D300">
        <v>2024</v>
      </c>
      <c r="E300" t="s">
        <v>55</v>
      </c>
      <c r="F300">
        <v>7897</v>
      </c>
      <c r="G300">
        <v>12134</v>
      </c>
      <c r="H300">
        <v>0</v>
      </c>
      <c r="I300">
        <v>1936.8829863602191</v>
      </c>
      <c r="J300">
        <v>165.77695608110301</v>
      </c>
      <c r="K300">
        <v>0</v>
      </c>
      <c r="L300">
        <v>0</v>
      </c>
      <c r="M300">
        <v>0</v>
      </c>
      <c r="N300">
        <v>22133.659942441322</v>
      </c>
      <c r="O300">
        <v>7232.61</v>
      </c>
      <c r="P300">
        <v>1432</v>
      </c>
      <c r="Q300">
        <v>483808.18</v>
      </c>
      <c r="R300">
        <v>26307</v>
      </c>
      <c r="S300">
        <v>14620</v>
      </c>
      <c r="T300">
        <v>102155.4885354413</v>
      </c>
      <c r="U300">
        <v>27691.8</v>
      </c>
      <c r="V300">
        <v>0</v>
      </c>
      <c r="W300">
        <v>25050.11</v>
      </c>
      <c r="X300">
        <v>337.14</v>
      </c>
      <c r="Y300">
        <v>1</v>
      </c>
    </row>
    <row r="301" spans="1:25">
      <c r="A301">
        <v>962986633</v>
      </c>
      <c r="B301">
        <v>3192022</v>
      </c>
      <c r="C301">
        <v>319</v>
      </c>
      <c r="D301">
        <v>2022</v>
      </c>
      <c r="E301" t="s">
        <v>55</v>
      </c>
      <c r="F301">
        <v>23329.238017871648</v>
      </c>
      <c r="G301">
        <v>1963.8009748172219</v>
      </c>
      <c r="H301">
        <v>483.29975629569458</v>
      </c>
      <c r="I301">
        <v>1936.8829863602191</v>
      </c>
      <c r="J301">
        <v>165.77695608110301</v>
      </c>
      <c r="K301">
        <v>0</v>
      </c>
      <c r="L301">
        <v>0</v>
      </c>
      <c r="M301">
        <v>0</v>
      </c>
      <c r="N301">
        <v>26912.399178834501</v>
      </c>
      <c r="O301">
        <v>9626.31</v>
      </c>
      <c r="P301">
        <v>244</v>
      </c>
      <c r="Q301">
        <v>588420.94999999995</v>
      </c>
      <c r="R301">
        <v>28794</v>
      </c>
      <c r="S301">
        <v>2260.755700325733</v>
      </c>
      <c r="T301">
        <v>104081.37972116029</v>
      </c>
      <c r="U301">
        <v>123759.47</v>
      </c>
      <c r="V301">
        <v>0</v>
      </c>
      <c r="W301">
        <v>53762.27</v>
      </c>
      <c r="X301">
        <v>0</v>
      </c>
      <c r="Y301">
        <v>1</v>
      </c>
    </row>
    <row r="302" spans="1:25">
      <c r="A302">
        <v>966731508</v>
      </c>
      <c r="B302">
        <v>3492021</v>
      </c>
      <c r="C302">
        <v>349</v>
      </c>
      <c r="D302">
        <v>2021</v>
      </c>
      <c r="E302" t="s">
        <v>146</v>
      </c>
      <c r="F302">
        <v>0</v>
      </c>
      <c r="G302">
        <v>2144.6577181208049</v>
      </c>
      <c r="H302">
        <v>0</v>
      </c>
      <c r="I302">
        <v>24.457167680278019</v>
      </c>
      <c r="J302">
        <v>-323</v>
      </c>
      <c r="K302">
        <v>0</v>
      </c>
      <c r="L302">
        <v>0</v>
      </c>
      <c r="M302">
        <v>0</v>
      </c>
      <c r="N302">
        <v>1846.1148858010829</v>
      </c>
      <c r="O302">
        <v>0</v>
      </c>
      <c r="P302">
        <v>0</v>
      </c>
      <c r="Q302">
        <v>7889.11</v>
      </c>
      <c r="R302">
        <v>129</v>
      </c>
      <c r="S302">
        <v>0</v>
      </c>
      <c r="T302">
        <v>2580.2096228010828</v>
      </c>
      <c r="U302">
        <v>0</v>
      </c>
      <c r="V302">
        <v>0</v>
      </c>
      <c r="W302">
        <v>2088.59</v>
      </c>
      <c r="X302">
        <v>711.11</v>
      </c>
      <c r="Y302">
        <v>0</v>
      </c>
    </row>
    <row r="303" spans="1:25">
      <c r="A303">
        <v>966731508</v>
      </c>
      <c r="B303">
        <v>3492020</v>
      </c>
      <c r="C303">
        <v>349</v>
      </c>
      <c r="D303">
        <v>2020</v>
      </c>
      <c r="E303" t="s">
        <v>146</v>
      </c>
      <c r="F303">
        <v>18.05734144222415</v>
      </c>
      <c r="G303">
        <v>2247.0104257167682</v>
      </c>
      <c r="H303">
        <v>0</v>
      </c>
      <c r="I303">
        <v>24.457167680278019</v>
      </c>
      <c r="J303">
        <v>-323</v>
      </c>
      <c r="K303">
        <v>0</v>
      </c>
      <c r="L303">
        <v>0</v>
      </c>
      <c r="M303">
        <v>0</v>
      </c>
      <c r="N303">
        <v>1966.5249348392699</v>
      </c>
      <c r="O303">
        <v>0</v>
      </c>
      <c r="P303">
        <v>0</v>
      </c>
      <c r="Q303">
        <v>8019.4</v>
      </c>
      <c r="R303">
        <v>145</v>
      </c>
      <c r="S303">
        <v>0</v>
      </c>
      <c r="T303">
        <v>2726.6129148392702</v>
      </c>
      <c r="U303">
        <v>0</v>
      </c>
      <c r="V303">
        <v>0</v>
      </c>
      <c r="W303">
        <v>2088.59</v>
      </c>
      <c r="X303">
        <v>711.11</v>
      </c>
      <c r="Y303">
        <v>0</v>
      </c>
    </row>
    <row r="304" spans="1:25">
      <c r="A304">
        <v>966731508</v>
      </c>
      <c r="B304">
        <v>3492022</v>
      </c>
      <c r="C304">
        <v>349</v>
      </c>
      <c r="D304">
        <v>2022</v>
      </c>
      <c r="E304" t="s">
        <v>146</v>
      </c>
      <c r="F304">
        <v>0</v>
      </c>
      <c r="G304">
        <v>2145.302193338749</v>
      </c>
      <c r="H304">
        <v>0</v>
      </c>
      <c r="I304">
        <v>24.457167680278019</v>
      </c>
      <c r="J304">
        <v>-323</v>
      </c>
      <c r="K304">
        <v>0</v>
      </c>
      <c r="L304">
        <v>0</v>
      </c>
      <c r="M304">
        <v>0</v>
      </c>
      <c r="N304">
        <v>1846.759361019027</v>
      </c>
      <c r="O304">
        <v>0</v>
      </c>
      <c r="P304">
        <v>0</v>
      </c>
      <c r="Q304">
        <v>7745.6900000000014</v>
      </c>
      <c r="R304">
        <v>142</v>
      </c>
      <c r="S304">
        <v>0</v>
      </c>
      <c r="T304">
        <v>2582.853784019027</v>
      </c>
      <c r="U304">
        <v>0</v>
      </c>
      <c r="V304">
        <v>0</v>
      </c>
      <c r="W304">
        <v>2088.59</v>
      </c>
      <c r="X304">
        <v>711.11</v>
      </c>
      <c r="Y304">
        <v>0</v>
      </c>
    </row>
    <row r="305" spans="1:25">
      <c r="A305">
        <v>966731508</v>
      </c>
      <c r="B305">
        <v>3492024</v>
      </c>
      <c r="C305">
        <v>349</v>
      </c>
      <c r="D305">
        <v>2024</v>
      </c>
      <c r="E305" t="s">
        <v>146</v>
      </c>
      <c r="F305">
        <v>234</v>
      </c>
      <c r="G305">
        <v>2155</v>
      </c>
      <c r="H305">
        <v>0</v>
      </c>
      <c r="I305">
        <v>24.457167680278019</v>
      </c>
      <c r="J305">
        <v>-323</v>
      </c>
      <c r="K305">
        <v>0</v>
      </c>
      <c r="L305">
        <v>0</v>
      </c>
      <c r="M305">
        <v>0</v>
      </c>
      <c r="N305">
        <v>2090.457167680278</v>
      </c>
      <c r="O305">
        <v>0</v>
      </c>
      <c r="P305">
        <v>0</v>
      </c>
      <c r="Q305">
        <v>7459.86</v>
      </c>
      <c r="R305">
        <v>142</v>
      </c>
      <c r="S305">
        <v>0</v>
      </c>
      <c r="T305">
        <v>2804.6284296802778</v>
      </c>
      <c r="U305">
        <v>0</v>
      </c>
      <c r="V305">
        <v>0</v>
      </c>
      <c r="W305">
        <v>2088.59</v>
      </c>
      <c r="X305">
        <v>711.11</v>
      </c>
      <c r="Y305">
        <v>0</v>
      </c>
    </row>
    <row r="306" spans="1:25">
      <c r="A306">
        <v>966731508</v>
      </c>
      <c r="B306">
        <v>3492023</v>
      </c>
      <c r="C306">
        <v>349</v>
      </c>
      <c r="D306">
        <v>2023</v>
      </c>
      <c r="E306" t="s">
        <v>146</v>
      </c>
      <c r="F306">
        <v>0</v>
      </c>
      <c r="G306">
        <v>2144.5271867612291</v>
      </c>
      <c r="H306">
        <v>0</v>
      </c>
      <c r="I306">
        <v>24.457167680278019</v>
      </c>
      <c r="J306">
        <v>-323</v>
      </c>
      <c r="K306">
        <v>0</v>
      </c>
      <c r="L306">
        <v>0</v>
      </c>
      <c r="M306">
        <v>0</v>
      </c>
      <c r="N306">
        <v>1845.9843544415071</v>
      </c>
      <c r="O306">
        <v>0</v>
      </c>
      <c r="P306">
        <v>0</v>
      </c>
      <c r="Q306">
        <v>7603.28</v>
      </c>
      <c r="R306">
        <v>141</v>
      </c>
      <c r="S306">
        <v>0</v>
      </c>
      <c r="T306">
        <v>2570.1559304415068</v>
      </c>
      <c r="U306">
        <v>0</v>
      </c>
      <c r="V306">
        <v>0</v>
      </c>
      <c r="W306">
        <v>2088.59</v>
      </c>
      <c r="X306">
        <v>711.11</v>
      </c>
      <c r="Y306">
        <v>0</v>
      </c>
    </row>
    <row r="307" spans="1:25">
      <c r="A307">
        <v>986347801</v>
      </c>
      <c r="B307">
        <v>3542022</v>
      </c>
      <c r="C307">
        <v>354</v>
      </c>
      <c r="D307">
        <v>2022</v>
      </c>
      <c r="E307" t="s">
        <v>84</v>
      </c>
      <c r="F307">
        <v>2021.8391551584079</v>
      </c>
      <c r="G307">
        <v>2073.5458976441919</v>
      </c>
      <c r="H307">
        <v>890.62225832656384</v>
      </c>
      <c r="I307">
        <v>2312.9201217503291</v>
      </c>
      <c r="J307">
        <v>0</v>
      </c>
      <c r="K307">
        <v>0</v>
      </c>
      <c r="L307">
        <v>0</v>
      </c>
      <c r="M307">
        <v>0</v>
      </c>
      <c r="N307">
        <v>5517.6829162263657</v>
      </c>
      <c r="O307">
        <v>33263.339999999997</v>
      </c>
      <c r="P307">
        <v>672</v>
      </c>
      <c r="Q307">
        <v>846538.57000000007</v>
      </c>
      <c r="R307">
        <v>16241</v>
      </c>
      <c r="S307">
        <v>41.342019543973947</v>
      </c>
      <c r="T307">
        <v>89952.831432770341</v>
      </c>
      <c r="U307">
        <v>15833.61</v>
      </c>
      <c r="V307">
        <v>22059.7</v>
      </c>
      <c r="W307">
        <v>17043.41</v>
      </c>
      <c r="X307">
        <v>3475.81</v>
      </c>
      <c r="Y307">
        <v>1</v>
      </c>
    </row>
    <row r="308" spans="1:25">
      <c r="A308">
        <v>986347801</v>
      </c>
      <c r="B308">
        <v>3542023</v>
      </c>
      <c r="C308">
        <v>354</v>
      </c>
      <c r="D308">
        <v>2023</v>
      </c>
      <c r="E308" t="s">
        <v>84</v>
      </c>
      <c r="F308">
        <v>1778.063829787234</v>
      </c>
      <c r="G308">
        <v>1835.387706855792</v>
      </c>
      <c r="H308">
        <v>807.65248226950359</v>
      </c>
      <c r="I308">
        <v>2312.9201217503291</v>
      </c>
      <c r="J308">
        <v>0</v>
      </c>
      <c r="K308">
        <v>0</v>
      </c>
      <c r="L308">
        <v>0</v>
      </c>
      <c r="M308">
        <v>0</v>
      </c>
      <c r="N308">
        <v>5118.7191761238519</v>
      </c>
      <c r="O308">
        <v>32584.62</v>
      </c>
      <c r="P308">
        <v>672</v>
      </c>
      <c r="Q308">
        <v>834297.37</v>
      </c>
      <c r="R308">
        <v>15754</v>
      </c>
      <c r="S308">
        <v>175.24691358024691</v>
      </c>
      <c r="T308">
        <v>88209.814722704104</v>
      </c>
      <c r="U308">
        <v>15833.61</v>
      </c>
      <c r="V308">
        <v>22059.7</v>
      </c>
      <c r="W308">
        <v>17043.41</v>
      </c>
      <c r="X308">
        <v>3475.81</v>
      </c>
      <c r="Y308">
        <v>1</v>
      </c>
    </row>
    <row r="309" spans="1:25">
      <c r="A309">
        <v>986347801</v>
      </c>
      <c r="B309">
        <v>3542020</v>
      </c>
      <c r="C309">
        <v>354</v>
      </c>
      <c r="D309">
        <v>2020</v>
      </c>
      <c r="E309" t="s">
        <v>84</v>
      </c>
      <c r="F309">
        <v>7412.5386620330146</v>
      </c>
      <c r="G309">
        <v>11732.757602085139</v>
      </c>
      <c r="H309">
        <v>4508.6924413553434</v>
      </c>
      <c r="I309">
        <v>2312.9201217503291</v>
      </c>
      <c r="J309">
        <v>0</v>
      </c>
      <c r="K309">
        <v>0</v>
      </c>
      <c r="L309">
        <v>0</v>
      </c>
      <c r="M309">
        <v>0</v>
      </c>
      <c r="N309">
        <v>16949.523944513141</v>
      </c>
      <c r="O309">
        <v>34512.71</v>
      </c>
      <c r="P309">
        <v>1316</v>
      </c>
      <c r="Q309">
        <v>808879.71</v>
      </c>
      <c r="R309">
        <v>20955</v>
      </c>
      <c r="S309">
        <v>2310.0178253119429</v>
      </c>
      <c r="T309">
        <v>106218.7403838251</v>
      </c>
      <c r="U309">
        <v>15451.35</v>
      </c>
      <c r="V309">
        <v>22059.7</v>
      </c>
      <c r="W309">
        <v>16706.63</v>
      </c>
      <c r="X309">
        <v>2347.16</v>
      </c>
      <c r="Y309">
        <v>1</v>
      </c>
    </row>
    <row r="310" spans="1:25">
      <c r="A310">
        <v>986347801</v>
      </c>
      <c r="B310">
        <v>3542021</v>
      </c>
      <c r="C310">
        <v>354</v>
      </c>
      <c r="D310">
        <v>2021</v>
      </c>
      <c r="E310" t="s">
        <v>84</v>
      </c>
      <c r="F310">
        <v>4457.1392617449656</v>
      </c>
      <c r="G310">
        <v>5199.2692953020132</v>
      </c>
      <c r="H310">
        <v>2087.989932885906</v>
      </c>
      <c r="I310">
        <v>2312.9201217503291</v>
      </c>
      <c r="J310">
        <v>0</v>
      </c>
      <c r="K310">
        <v>0</v>
      </c>
      <c r="L310">
        <v>0</v>
      </c>
      <c r="M310">
        <v>0</v>
      </c>
      <c r="N310">
        <v>9881.3387459114019</v>
      </c>
      <c r="O310">
        <v>33836.01</v>
      </c>
      <c r="P310">
        <v>670</v>
      </c>
      <c r="Q310">
        <v>855310.42</v>
      </c>
      <c r="R310">
        <v>15509</v>
      </c>
      <c r="S310">
        <v>1153.0335917312659</v>
      </c>
      <c r="T310">
        <v>95410.903518642677</v>
      </c>
      <c r="U310">
        <v>15833.61</v>
      </c>
      <c r="V310">
        <v>22059.7</v>
      </c>
      <c r="W310">
        <v>17043.41</v>
      </c>
      <c r="X310">
        <v>3475.81</v>
      </c>
      <c r="Y310">
        <v>1</v>
      </c>
    </row>
    <row r="311" spans="1:25">
      <c r="A311">
        <v>986347801</v>
      </c>
      <c r="B311">
        <v>3542024</v>
      </c>
      <c r="C311">
        <v>354</v>
      </c>
      <c r="D311">
        <v>2024</v>
      </c>
      <c r="E311" t="s">
        <v>84</v>
      </c>
      <c r="F311">
        <v>18357</v>
      </c>
      <c r="G311">
        <v>20113</v>
      </c>
      <c r="H311">
        <v>1050</v>
      </c>
      <c r="I311">
        <v>2312.9201217503291</v>
      </c>
      <c r="J311">
        <v>0</v>
      </c>
      <c r="K311">
        <v>0</v>
      </c>
      <c r="L311">
        <v>0</v>
      </c>
      <c r="M311">
        <v>0</v>
      </c>
      <c r="N311">
        <v>39732.920121750329</v>
      </c>
      <c r="O311">
        <v>31905.9</v>
      </c>
      <c r="P311">
        <v>672</v>
      </c>
      <c r="Q311">
        <v>842753.09</v>
      </c>
      <c r="R311">
        <v>18540</v>
      </c>
      <c r="S311">
        <v>9164</v>
      </c>
      <c r="T311">
        <v>135195.2646547503</v>
      </c>
      <c r="U311">
        <v>15833.61</v>
      </c>
      <c r="V311">
        <v>22059.7</v>
      </c>
      <c r="W311">
        <v>17043.41</v>
      </c>
      <c r="X311">
        <v>3475.81</v>
      </c>
      <c r="Y311">
        <v>1</v>
      </c>
    </row>
    <row r="312" spans="1:25">
      <c r="A312">
        <v>985411131</v>
      </c>
      <c r="B312">
        <v>4332020</v>
      </c>
      <c r="C312">
        <v>433</v>
      </c>
      <c r="D312">
        <v>2020</v>
      </c>
      <c r="E312" t="s">
        <v>220</v>
      </c>
      <c r="F312">
        <v>13105.11555169418</v>
      </c>
      <c r="G312">
        <v>12813.940920938319</v>
      </c>
      <c r="H312">
        <v>4488.3779322328419</v>
      </c>
      <c r="I312">
        <v>913.38550500236943</v>
      </c>
      <c r="J312">
        <v>2351.5819581568721</v>
      </c>
      <c r="K312">
        <v>580.31781059947878</v>
      </c>
      <c r="L312">
        <v>38.37185056472633</v>
      </c>
      <c r="M312">
        <v>510.1198957428324</v>
      </c>
      <c r="N312">
        <v>24727.47206785082</v>
      </c>
      <c r="O312">
        <v>2555.3000000000002</v>
      </c>
      <c r="P312">
        <v>226</v>
      </c>
      <c r="Q312">
        <v>258830.68</v>
      </c>
      <c r="R312">
        <v>9120</v>
      </c>
      <c r="S312">
        <v>1303.8502673796791</v>
      </c>
      <c r="T312">
        <v>55425.627001230489</v>
      </c>
      <c r="U312">
        <v>22297.85</v>
      </c>
      <c r="V312">
        <v>1665.23</v>
      </c>
      <c r="W312">
        <v>29889.41</v>
      </c>
      <c r="X312">
        <v>4768.92</v>
      </c>
      <c r="Y312">
        <v>1</v>
      </c>
    </row>
    <row r="313" spans="1:25">
      <c r="A313">
        <v>985411131</v>
      </c>
      <c r="B313">
        <v>4332023</v>
      </c>
      <c r="C313">
        <v>433</v>
      </c>
      <c r="D313">
        <v>2023</v>
      </c>
      <c r="E313" t="s">
        <v>220</v>
      </c>
      <c r="F313">
        <v>7911.7186761229323</v>
      </c>
      <c r="G313">
        <v>11367.529550827419</v>
      </c>
      <c r="H313">
        <v>2030.9030732860519</v>
      </c>
      <c r="I313">
        <v>913.38550500236943</v>
      </c>
      <c r="J313">
        <v>2351.5819581568721</v>
      </c>
      <c r="K313">
        <v>580.31781059947878</v>
      </c>
      <c r="L313">
        <v>0</v>
      </c>
      <c r="M313">
        <v>1604.044917257683</v>
      </c>
      <c r="N313">
        <v>19489.58551016534</v>
      </c>
      <c r="O313">
        <v>35990.339999999997</v>
      </c>
      <c r="P313">
        <v>747</v>
      </c>
      <c r="Q313">
        <v>292705.07</v>
      </c>
      <c r="R313">
        <v>9312</v>
      </c>
      <c r="S313">
        <v>3441.0246913580249</v>
      </c>
      <c r="T313">
        <v>58200.548148523369</v>
      </c>
      <c r="U313">
        <v>23322.880000000001</v>
      </c>
      <c r="V313">
        <v>1688.21</v>
      </c>
      <c r="W313">
        <v>31780.63</v>
      </c>
      <c r="X313">
        <v>4210.8999999999996</v>
      </c>
      <c r="Y313">
        <v>1</v>
      </c>
    </row>
    <row r="314" spans="1:25">
      <c r="A314">
        <v>985411131</v>
      </c>
      <c r="B314">
        <v>4332024</v>
      </c>
      <c r="C314">
        <v>433</v>
      </c>
      <c r="D314">
        <v>2024</v>
      </c>
      <c r="E314" t="s">
        <v>220</v>
      </c>
      <c r="F314">
        <v>13360</v>
      </c>
      <c r="G314">
        <v>7869</v>
      </c>
      <c r="H314">
        <v>4070</v>
      </c>
      <c r="I314">
        <v>913.38550500236943</v>
      </c>
      <c r="J314">
        <v>2351.5819581568721</v>
      </c>
      <c r="K314">
        <v>580.31781059947878</v>
      </c>
      <c r="L314">
        <v>0</v>
      </c>
      <c r="M314">
        <v>3180</v>
      </c>
      <c r="N314">
        <v>17824.28527375872</v>
      </c>
      <c r="O314">
        <v>35234.86</v>
      </c>
      <c r="P314">
        <v>748</v>
      </c>
      <c r="Q314">
        <v>284201.88</v>
      </c>
      <c r="R314">
        <v>9059</v>
      </c>
      <c r="S314">
        <v>10483</v>
      </c>
      <c r="T314">
        <v>62615.083231758719</v>
      </c>
      <c r="U314">
        <v>23511.42</v>
      </c>
      <c r="V314">
        <v>2229.83</v>
      </c>
      <c r="W314">
        <v>32704.23</v>
      </c>
      <c r="X314">
        <v>4299.3999999999996</v>
      </c>
      <c r="Y314">
        <v>1</v>
      </c>
    </row>
    <row r="315" spans="1:25">
      <c r="A315">
        <v>985411131</v>
      </c>
      <c r="B315">
        <v>4332022</v>
      </c>
      <c r="C315">
        <v>433</v>
      </c>
      <c r="D315">
        <v>2022</v>
      </c>
      <c r="E315" t="s">
        <v>220</v>
      </c>
      <c r="F315">
        <v>17797.67181153534</v>
      </c>
      <c r="G315">
        <v>9020.188464662875</v>
      </c>
      <c r="H315">
        <v>8619.1974004874082</v>
      </c>
      <c r="I315">
        <v>913.38550500236943</v>
      </c>
      <c r="J315">
        <v>2351.5819581568721</v>
      </c>
      <c r="K315">
        <v>580.31781059947878</v>
      </c>
      <c r="L315">
        <v>0</v>
      </c>
      <c r="M315">
        <v>2713.0211210398052</v>
      </c>
      <c r="N315">
        <v>19330.92702842972</v>
      </c>
      <c r="O315">
        <v>2085.65</v>
      </c>
      <c r="P315">
        <v>404</v>
      </c>
      <c r="Q315">
        <v>279854.84000000003</v>
      </c>
      <c r="R315">
        <v>8899</v>
      </c>
      <c r="S315">
        <v>6739.8371335504889</v>
      </c>
      <c r="T315">
        <v>56998.599744980209</v>
      </c>
      <c r="U315">
        <v>22297.85</v>
      </c>
      <c r="V315">
        <v>1665.23</v>
      </c>
      <c r="W315">
        <v>31780.63</v>
      </c>
      <c r="X315">
        <v>4223.63</v>
      </c>
      <c r="Y315">
        <v>1</v>
      </c>
    </row>
    <row r="316" spans="1:25">
      <c r="A316">
        <v>985411131</v>
      </c>
      <c r="B316">
        <v>4332021</v>
      </c>
      <c r="C316">
        <v>433</v>
      </c>
      <c r="D316">
        <v>2021</v>
      </c>
      <c r="E316" t="s">
        <v>220</v>
      </c>
      <c r="F316">
        <v>9692.370805369128</v>
      </c>
      <c r="G316">
        <v>7734.0629194630874</v>
      </c>
      <c r="H316">
        <v>7051.8699664429532</v>
      </c>
      <c r="I316">
        <v>913.38550500236943</v>
      </c>
      <c r="J316">
        <v>2351.5819581568721</v>
      </c>
      <c r="K316">
        <v>580.31781059947878</v>
      </c>
      <c r="L316">
        <v>742.130033557047</v>
      </c>
      <c r="M316">
        <v>2265.6216442953018</v>
      </c>
      <c r="N316">
        <v>11212.097354295631</v>
      </c>
      <c r="O316">
        <v>2493.69</v>
      </c>
      <c r="P316">
        <v>61</v>
      </c>
      <c r="Q316">
        <v>305336.13</v>
      </c>
      <c r="R316">
        <v>7838</v>
      </c>
      <c r="S316">
        <v>1144.978466838932</v>
      </c>
      <c r="T316">
        <v>43866.623015134574</v>
      </c>
      <c r="U316">
        <v>22297.85</v>
      </c>
      <c r="V316">
        <v>1665.23</v>
      </c>
      <c r="W316">
        <v>31780.63</v>
      </c>
      <c r="X316">
        <v>4223.63</v>
      </c>
      <c r="Y316">
        <v>1</v>
      </c>
    </row>
    <row r="317" spans="1:25">
      <c r="A317">
        <v>976894677</v>
      </c>
      <c r="B317">
        <v>4472022</v>
      </c>
      <c r="C317">
        <v>447</v>
      </c>
      <c r="D317">
        <v>2022</v>
      </c>
      <c r="E317" t="s">
        <v>254</v>
      </c>
      <c r="F317">
        <v>107.63444354183591</v>
      </c>
      <c r="G317">
        <v>381.9967506092608</v>
      </c>
      <c r="H317">
        <v>0</v>
      </c>
      <c r="I317">
        <v>23.872386214753821</v>
      </c>
      <c r="J317">
        <v>11.88945640098706</v>
      </c>
      <c r="K317">
        <v>0</v>
      </c>
      <c r="L317">
        <v>0</v>
      </c>
      <c r="M317">
        <v>0</v>
      </c>
      <c r="N317">
        <v>525.39303676683767</v>
      </c>
      <c r="O317">
        <v>0</v>
      </c>
      <c r="P317">
        <v>0</v>
      </c>
      <c r="Q317">
        <v>15763.07</v>
      </c>
      <c r="R317">
        <v>1668</v>
      </c>
      <c r="S317">
        <v>4404.01302931596</v>
      </c>
      <c r="T317">
        <v>7806.4335350827978</v>
      </c>
      <c r="U317">
        <v>0</v>
      </c>
      <c r="V317">
        <v>0</v>
      </c>
      <c r="W317">
        <v>2958.78</v>
      </c>
      <c r="X317">
        <v>708.64</v>
      </c>
      <c r="Y317">
        <v>0</v>
      </c>
    </row>
    <row r="318" spans="1:25">
      <c r="A318">
        <v>976894677</v>
      </c>
      <c r="B318">
        <v>4472023</v>
      </c>
      <c r="C318">
        <v>447</v>
      </c>
      <c r="D318">
        <v>2023</v>
      </c>
      <c r="E318" t="s">
        <v>254</v>
      </c>
      <c r="F318">
        <v>94.174940898345156</v>
      </c>
      <c r="G318">
        <v>356.22695035460993</v>
      </c>
      <c r="H318">
        <v>0</v>
      </c>
      <c r="I318">
        <v>23.872386214753821</v>
      </c>
      <c r="J318">
        <v>11.88945640098706</v>
      </c>
      <c r="K318">
        <v>0</v>
      </c>
      <c r="L318">
        <v>0</v>
      </c>
      <c r="M318">
        <v>0</v>
      </c>
      <c r="N318">
        <v>486.16373386869589</v>
      </c>
      <c r="O318">
        <v>0</v>
      </c>
      <c r="P318">
        <v>0</v>
      </c>
      <c r="Q318">
        <v>1923.04</v>
      </c>
      <c r="R318">
        <v>107</v>
      </c>
      <c r="S318">
        <v>4405.9135802469136</v>
      </c>
      <c r="T318">
        <v>5146.5744821156086</v>
      </c>
      <c r="U318">
        <v>0</v>
      </c>
      <c r="V318">
        <v>0</v>
      </c>
      <c r="W318">
        <v>2958.78</v>
      </c>
      <c r="X318">
        <v>708.64</v>
      </c>
      <c r="Y318">
        <v>0</v>
      </c>
    </row>
    <row r="319" spans="1:25">
      <c r="A319">
        <v>976894677</v>
      </c>
      <c r="B319">
        <v>4472020</v>
      </c>
      <c r="C319">
        <v>447</v>
      </c>
      <c r="D319">
        <v>2020</v>
      </c>
      <c r="E319" t="s">
        <v>254</v>
      </c>
      <c r="F319">
        <v>282.14596003475242</v>
      </c>
      <c r="G319">
        <v>299.07471763683748</v>
      </c>
      <c r="H319">
        <v>0</v>
      </c>
      <c r="I319">
        <v>23.872386214753821</v>
      </c>
      <c r="J319">
        <v>11.88945640098706</v>
      </c>
      <c r="K319">
        <v>0</v>
      </c>
      <c r="L319">
        <v>0</v>
      </c>
      <c r="M319">
        <v>0</v>
      </c>
      <c r="N319">
        <v>616.98252028733089</v>
      </c>
      <c r="O319">
        <v>0</v>
      </c>
      <c r="P319">
        <v>0</v>
      </c>
      <c r="Q319">
        <v>19179.900000000001</v>
      </c>
      <c r="R319">
        <v>1715</v>
      </c>
      <c r="S319">
        <v>0</v>
      </c>
      <c r="T319">
        <v>3803.080850287331</v>
      </c>
      <c r="U319">
        <v>0</v>
      </c>
      <c r="V319">
        <v>0</v>
      </c>
      <c r="W319">
        <v>2958.78</v>
      </c>
      <c r="X319">
        <v>708.64</v>
      </c>
      <c r="Y319">
        <v>0</v>
      </c>
    </row>
    <row r="320" spans="1:25">
      <c r="A320">
        <v>976894677</v>
      </c>
      <c r="B320">
        <v>4472021</v>
      </c>
      <c r="C320">
        <v>447</v>
      </c>
      <c r="D320">
        <v>2021</v>
      </c>
      <c r="E320" t="s">
        <v>254</v>
      </c>
      <c r="F320">
        <v>207.0553691275168</v>
      </c>
      <c r="G320">
        <v>309.49328859060398</v>
      </c>
      <c r="H320">
        <v>0</v>
      </c>
      <c r="I320">
        <v>23.872386214753821</v>
      </c>
      <c r="J320">
        <v>11.88945640098706</v>
      </c>
      <c r="K320">
        <v>0</v>
      </c>
      <c r="L320">
        <v>0</v>
      </c>
      <c r="M320">
        <v>0</v>
      </c>
      <c r="N320">
        <v>552.31050033386157</v>
      </c>
      <c r="O320">
        <v>0</v>
      </c>
      <c r="P320">
        <v>0</v>
      </c>
      <c r="Q320">
        <v>17447.75</v>
      </c>
      <c r="R320">
        <v>1715</v>
      </c>
      <c r="S320">
        <v>4406.1533161068046</v>
      </c>
      <c r="T320">
        <v>8011.7062414406664</v>
      </c>
      <c r="U320">
        <v>0</v>
      </c>
      <c r="V320">
        <v>0</v>
      </c>
      <c r="W320">
        <v>2958.78</v>
      </c>
      <c r="X320">
        <v>708.64</v>
      </c>
      <c r="Y320">
        <v>0</v>
      </c>
    </row>
    <row r="321" spans="1:25">
      <c r="A321">
        <v>976894677</v>
      </c>
      <c r="B321">
        <v>4472024</v>
      </c>
      <c r="C321">
        <v>447</v>
      </c>
      <c r="D321">
        <v>2024</v>
      </c>
      <c r="E321" t="s">
        <v>254</v>
      </c>
      <c r="F321">
        <v>0</v>
      </c>
      <c r="G321">
        <v>0</v>
      </c>
      <c r="H321">
        <v>0</v>
      </c>
      <c r="I321">
        <v>23.872386214753821</v>
      </c>
      <c r="J321">
        <v>11.88945640098706</v>
      </c>
      <c r="K321">
        <v>0</v>
      </c>
      <c r="L321">
        <v>0</v>
      </c>
      <c r="M321">
        <v>0</v>
      </c>
      <c r="N321">
        <v>35.761842615740889</v>
      </c>
      <c r="O321">
        <v>0</v>
      </c>
      <c r="P321">
        <v>0</v>
      </c>
      <c r="Q321">
        <v>1824.06</v>
      </c>
      <c r="R321">
        <v>98</v>
      </c>
      <c r="S321">
        <v>4405</v>
      </c>
      <c r="T321">
        <v>4678.6672446157409</v>
      </c>
      <c r="U321">
        <v>0</v>
      </c>
      <c r="V321">
        <v>0</v>
      </c>
      <c r="W321">
        <v>1279.49</v>
      </c>
      <c r="X321">
        <v>708.64</v>
      </c>
      <c r="Y321">
        <v>0</v>
      </c>
    </row>
    <row r="322" spans="1:25">
      <c r="A322">
        <v>968168134</v>
      </c>
      <c r="B322">
        <v>4642023</v>
      </c>
      <c r="C322">
        <v>464</v>
      </c>
      <c r="D322">
        <v>2023</v>
      </c>
      <c r="E322" t="s">
        <v>85</v>
      </c>
      <c r="F322">
        <v>3253.1300236406619</v>
      </c>
      <c r="G322">
        <v>2325.7115839243502</v>
      </c>
      <c r="H322">
        <v>228.27186761229311</v>
      </c>
      <c r="I322">
        <v>141.85778841412579</v>
      </c>
      <c r="J322">
        <v>0</v>
      </c>
      <c r="K322">
        <v>0</v>
      </c>
      <c r="L322">
        <v>0</v>
      </c>
      <c r="M322">
        <v>0</v>
      </c>
      <c r="N322">
        <v>5492.4275283668439</v>
      </c>
      <c r="O322">
        <v>1325.12</v>
      </c>
      <c r="P322">
        <v>38</v>
      </c>
      <c r="Q322">
        <v>88024.53</v>
      </c>
      <c r="R322">
        <v>5335</v>
      </c>
      <c r="S322">
        <v>0</v>
      </c>
      <c r="T322">
        <v>17718.54568336684</v>
      </c>
      <c r="U322">
        <v>9886.7000000000007</v>
      </c>
      <c r="V322">
        <v>1000.31</v>
      </c>
      <c r="W322">
        <v>5018.32</v>
      </c>
      <c r="X322">
        <v>333.98</v>
      </c>
      <c r="Y322">
        <v>1</v>
      </c>
    </row>
    <row r="323" spans="1:25">
      <c r="A323">
        <v>968168134</v>
      </c>
      <c r="B323">
        <v>4642024</v>
      </c>
      <c r="C323">
        <v>464</v>
      </c>
      <c r="D323">
        <v>2024</v>
      </c>
      <c r="E323" t="s">
        <v>85</v>
      </c>
      <c r="F323">
        <v>3444</v>
      </c>
      <c r="G323">
        <v>2866</v>
      </c>
      <c r="H323">
        <v>502</v>
      </c>
      <c r="I323">
        <v>141.85778841412579</v>
      </c>
      <c r="J323">
        <v>0</v>
      </c>
      <c r="K323">
        <v>0</v>
      </c>
      <c r="L323">
        <v>0</v>
      </c>
      <c r="M323">
        <v>522</v>
      </c>
      <c r="N323">
        <v>5427.8577884141259</v>
      </c>
      <c r="O323">
        <v>1287.75</v>
      </c>
      <c r="P323">
        <v>37</v>
      </c>
      <c r="Q323">
        <v>87403.38</v>
      </c>
      <c r="R323">
        <v>5547</v>
      </c>
      <c r="S323">
        <v>4693</v>
      </c>
      <c r="T323">
        <v>22507.467459414129</v>
      </c>
      <c r="U323">
        <v>9886.7000000000007</v>
      </c>
      <c r="V323">
        <v>1000.31</v>
      </c>
      <c r="W323">
        <v>5018.32</v>
      </c>
      <c r="X323">
        <v>333.98</v>
      </c>
      <c r="Y323">
        <v>1</v>
      </c>
    </row>
    <row r="324" spans="1:25">
      <c r="A324">
        <v>968168134</v>
      </c>
      <c r="B324">
        <v>4642022</v>
      </c>
      <c r="C324">
        <v>464</v>
      </c>
      <c r="D324">
        <v>2022</v>
      </c>
      <c r="E324" t="s">
        <v>85</v>
      </c>
      <c r="F324">
        <v>3326.1153533712441</v>
      </c>
      <c r="G324">
        <v>2358.4606011372871</v>
      </c>
      <c r="H324">
        <v>366.16815597075549</v>
      </c>
      <c r="I324">
        <v>141.85778841412579</v>
      </c>
      <c r="J324">
        <v>0</v>
      </c>
      <c r="K324">
        <v>0</v>
      </c>
      <c r="L324">
        <v>0</v>
      </c>
      <c r="M324">
        <v>0</v>
      </c>
      <c r="N324">
        <v>5460.2655869519012</v>
      </c>
      <c r="O324">
        <v>1363.5</v>
      </c>
      <c r="P324">
        <v>37</v>
      </c>
      <c r="Q324">
        <v>92963.430000000008</v>
      </c>
      <c r="R324">
        <v>4034</v>
      </c>
      <c r="S324">
        <v>1405.628664495114</v>
      </c>
      <c r="T324">
        <v>18171.76978244702</v>
      </c>
      <c r="U324">
        <v>9886.7000000000007</v>
      </c>
      <c r="V324">
        <v>1000.31</v>
      </c>
      <c r="W324">
        <v>5018.32</v>
      </c>
      <c r="X324">
        <v>333.98</v>
      </c>
      <c r="Y324">
        <v>1</v>
      </c>
    </row>
    <row r="325" spans="1:25">
      <c r="A325">
        <v>968168134</v>
      </c>
      <c r="B325">
        <v>4642021</v>
      </c>
      <c r="C325">
        <v>464</v>
      </c>
      <c r="D325">
        <v>2021</v>
      </c>
      <c r="E325" t="s">
        <v>85</v>
      </c>
      <c r="F325">
        <v>5072.8565436241606</v>
      </c>
      <c r="G325">
        <v>4344.8934563758394</v>
      </c>
      <c r="H325">
        <v>1753.4320469798661</v>
      </c>
      <c r="I325">
        <v>141.85778841412579</v>
      </c>
      <c r="J325">
        <v>0</v>
      </c>
      <c r="K325">
        <v>0</v>
      </c>
      <c r="L325">
        <v>0</v>
      </c>
      <c r="M325">
        <v>0</v>
      </c>
      <c r="N325">
        <v>7806.1757414342601</v>
      </c>
      <c r="O325">
        <v>1400.87</v>
      </c>
      <c r="P325">
        <v>38</v>
      </c>
      <c r="Q325">
        <v>90737.39</v>
      </c>
      <c r="R325">
        <v>3805</v>
      </c>
      <c r="S325">
        <v>599.5314384151593</v>
      </c>
      <c r="T325">
        <v>19315.71172184942</v>
      </c>
      <c r="U325">
        <v>9886.7000000000007</v>
      </c>
      <c r="V325">
        <v>1000.31</v>
      </c>
      <c r="W325">
        <v>5297.44</v>
      </c>
      <c r="X325">
        <v>333.98</v>
      </c>
      <c r="Y325">
        <v>1</v>
      </c>
    </row>
    <row r="326" spans="1:25">
      <c r="A326">
        <v>968168134</v>
      </c>
      <c r="B326">
        <v>4642020</v>
      </c>
      <c r="C326">
        <v>464</v>
      </c>
      <c r="D326">
        <v>2020</v>
      </c>
      <c r="E326" t="s">
        <v>85</v>
      </c>
      <c r="F326">
        <v>3024.604691572546</v>
      </c>
      <c r="G326">
        <v>1968.2502172024331</v>
      </c>
      <c r="H326">
        <v>573.32059079061685</v>
      </c>
      <c r="I326">
        <v>141.85778841412579</v>
      </c>
      <c r="J326">
        <v>0</v>
      </c>
      <c r="K326">
        <v>0</v>
      </c>
      <c r="L326">
        <v>0</v>
      </c>
      <c r="M326">
        <v>0</v>
      </c>
      <c r="N326">
        <v>4561.3921063984872</v>
      </c>
      <c r="O326">
        <v>1439.25</v>
      </c>
      <c r="P326">
        <v>37</v>
      </c>
      <c r="Q326">
        <v>80442.460000000006</v>
      </c>
      <c r="R326">
        <v>3739</v>
      </c>
      <c r="S326">
        <v>857.32620320855608</v>
      </c>
      <c r="T326">
        <v>15475.045466607049</v>
      </c>
      <c r="U326">
        <v>9886.7000000000007</v>
      </c>
      <c r="V326">
        <v>1000.31</v>
      </c>
      <c r="W326">
        <v>5568.68</v>
      </c>
      <c r="X326">
        <v>333.98</v>
      </c>
      <c r="Y326">
        <v>1</v>
      </c>
    </row>
    <row r="327" spans="1:25">
      <c r="A327">
        <v>915635857</v>
      </c>
      <c r="B327">
        <v>5032023</v>
      </c>
      <c r="C327">
        <v>503</v>
      </c>
      <c r="D327">
        <v>2023</v>
      </c>
      <c r="E327" t="s">
        <v>86</v>
      </c>
      <c r="F327">
        <v>57824.437352245863</v>
      </c>
      <c r="G327">
        <v>62510.664302600468</v>
      </c>
      <c r="H327">
        <v>37688.401891252957</v>
      </c>
      <c r="I327">
        <v>4949.0566424651133</v>
      </c>
      <c r="J327">
        <v>-10043.91211359549</v>
      </c>
      <c r="K327">
        <v>0</v>
      </c>
      <c r="L327">
        <v>0</v>
      </c>
      <c r="M327">
        <v>2027.832151300237</v>
      </c>
      <c r="N327">
        <v>75524.012141162777</v>
      </c>
      <c r="O327">
        <v>26033.759999999998</v>
      </c>
      <c r="P327">
        <v>651</v>
      </c>
      <c r="Q327">
        <v>1105781.33</v>
      </c>
      <c r="R327">
        <v>35176</v>
      </c>
      <c r="S327">
        <v>7424.2839506172841</v>
      </c>
      <c r="T327">
        <v>205585.51349478011</v>
      </c>
      <c r="U327">
        <v>81345.37</v>
      </c>
      <c r="V327">
        <v>7468.88</v>
      </c>
      <c r="W327">
        <v>91932.12</v>
      </c>
      <c r="X327">
        <v>20574.84</v>
      </c>
      <c r="Y327">
        <v>1</v>
      </c>
    </row>
    <row r="328" spans="1:25">
      <c r="A328">
        <v>915635857</v>
      </c>
      <c r="B328">
        <v>5032020</v>
      </c>
      <c r="C328">
        <v>503</v>
      </c>
      <c r="D328">
        <v>2020</v>
      </c>
      <c r="E328" t="s">
        <v>86</v>
      </c>
      <c r="F328">
        <v>47646.552562988712</v>
      </c>
      <c r="G328">
        <v>42864.742832319731</v>
      </c>
      <c r="H328">
        <v>23686.71763683754</v>
      </c>
      <c r="I328">
        <v>4949.0566424651133</v>
      </c>
      <c r="J328">
        <v>-10043.91211359549</v>
      </c>
      <c r="K328">
        <v>0</v>
      </c>
      <c r="L328">
        <v>0</v>
      </c>
      <c r="M328">
        <v>3928.6003475238931</v>
      </c>
      <c r="N328">
        <v>57801.121939816643</v>
      </c>
      <c r="O328">
        <v>26691.27</v>
      </c>
      <c r="P328">
        <v>617</v>
      </c>
      <c r="Q328">
        <v>941409.89</v>
      </c>
      <c r="R328">
        <v>29363</v>
      </c>
      <c r="S328">
        <v>600.12834224598919</v>
      </c>
      <c r="T328">
        <v>162634.60925406261</v>
      </c>
      <c r="U328">
        <v>81488.59</v>
      </c>
      <c r="V328">
        <v>6156.51</v>
      </c>
      <c r="W328">
        <v>83565.97</v>
      </c>
      <c r="X328">
        <v>20532.009999999998</v>
      </c>
      <c r="Y328">
        <v>1</v>
      </c>
    </row>
    <row r="329" spans="1:25">
      <c r="A329">
        <v>915635857</v>
      </c>
      <c r="B329">
        <v>5032021</v>
      </c>
      <c r="C329">
        <v>503</v>
      </c>
      <c r="D329">
        <v>2021</v>
      </c>
      <c r="E329" t="s">
        <v>86</v>
      </c>
      <c r="F329">
        <v>49620.274328859057</v>
      </c>
      <c r="G329">
        <v>59975.222315436236</v>
      </c>
      <c r="H329">
        <v>30912.276845637589</v>
      </c>
      <c r="I329">
        <v>4949.0566424651133</v>
      </c>
      <c r="J329">
        <v>-10043.91211359549</v>
      </c>
      <c r="K329">
        <v>0</v>
      </c>
      <c r="L329">
        <v>0</v>
      </c>
      <c r="M329">
        <v>1340.4110738255031</v>
      </c>
      <c r="N329">
        <v>72247.953253701853</v>
      </c>
      <c r="O329">
        <v>27054.87</v>
      </c>
      <c r="P329">
        <v>634</v>
      </c>
      <c r="Q329">
        <v>1115560.1499999999</v>
      </c>
      <c r="R329">
        <v>33637</v>
      </c>
      <c r="S329">
        <v>1415.400516795866</v>
      </c>
      <c r="T329">
        <v>195572.9258044977</v>
      </c>
      <c r="U329">
        <v>81488.59</v>
      </c>
      <c r="V329">
        <v>6156.51</v>
      </c>
      <c r="W329">
        <v>86440.85</v>
      </c>
      <c r="X329">
        <v>20532.009999999998</v>
      </c>
      <c r="Y329">
        <v>1</v>
      </c>
    </row>
    <row r="330" spans="1:25">
      <c r="A330">
        <v>915635857</v>
      </c>
      <c r="B330">
        <v>5032022</v>
      </c>
      <c r="C330">
        <v>503</v>
      </c>
      <c r="D330">
        <v>2022</v>
      </c>
      <c r="E330" t="s">
        <v>86</v>
      </c>
      <c r="F330">
        <v>55323.048740861101</v>
      </c>
      <c r="G330">
        <v>41924.670999187663</v>
      </c>
      <c r="H330">
        <v>14486.32981316003</v>
      </c>
      <c r="I330">
        <v>4949.0566424651133</v>
      </c>
      <c r="J330">
        <v>-10043.91211359549</v>
      </c>
      <c r="K330">
        <v>0</v>
      </c>
      <c r="L330">
        <v>0</v>
      </c>
      <c r="M330">
        <v>1756.9740048740859</v>
      </c>
      <c r="N330">
        <v>75909.560450884252</v>
      </c>
      <c r="O330">
        <v>26691.27</v>
      </c>
      <c r="P330">
        <v>651</v>
      </c>
      <c r="Q330">
        <v>1109934.45</v>
      </c>
      <c r="R330">
        <v>34301</v>
      </c>
      <c r="S330">
        <v>1840.807817589576</v>
      </c>
      <c r="T330">
        <v>199881.56099247379</v>
      </c>
      <c r="U330">
        <v>81488.600000000006</v>
      </c>
      <c r="V330">
        <v>6156.51</v>
      </c>
      <c r="W330">
        <v>91878.49</v>
      </c>
      <c r="X330">
        <v>20778.18</v>
      </c>
      <c r="Y330">
        <v>1</v>
      </c>
    </row>
    <row r="331" spans="1:25">
      <c r="A331">
        <v>915635857</v>
      </c>
      <c r="B331">
        <v>5032024</v>
      </c>
      <c r="C331">
        <v>503</v>
      </c>
      <c r="D331">
        <v>2024</v>
      </c>
      <c r="E331" t="s">
        <v>86</v>
      </c>
      <c r="F331">
        <v>54316</v>
      </c>
      <c r="G331">
        <v>72311</v>
      </c>
      <c r="H331">
        <v>48087</v>
      </c>
      <c r="I331">
        <v>4949.0566424651133</v>
      </c>
      <c r="J331">
        <v>-10043.91211359549</v>
      </c>
      <c r="K331">
        <v>0</v>
      </c>
      <c r="L331">
        <v>0</v>
      </c>
      <c r="M331">
        <v>4814</v>
      </c>
      <c r="N331">
        <v>68631.144528869627</v>
      </c>
      <c r="O331">
        <v>107858.91</v>
      </c>
      <c r="P331">
        <v>1548</v>
      </c>
      <c r="Q331">
        <v>1554167.8</v>
      </c>
      <c r="R331">
        <v>41892</v>
      </c>
      <c r="S331">
        <v>3282</v>
      </c>
      <c r="T331">
        <v>242830.5931858696</v>
      </c>
      <c r="U331">
        <v>81819.759999999995</v>
      </c>
      <c r="V331">
        <v>11710.92</v>
      </c>
      <c r="W331">
        <v>93867.67</v>
      </c>
      <c r="X331">
        <v>23859.95</v>
      </c>
      <c r="Y331">
        <v>1</v>
      </c>
    </row>
    <row r="332" spans="1:25">
      <c r="A332">
        <v>980038408</v>
      </c>
      <c r="B332">
        <v>5112022</v>
      </c>
      <c r="C332">
        <v>511</v>
      </c>
      <c r="D332">
        <v>2022</v>
      </c>
      <c r="E332" t="s">
        <v>87</v>
      </c>
      <c r="F332">
        <v>58857.046303818039</v>
      </c>
      <c r="G332">
        <v>103383.938261576</v>
      </c>
      <c r="H332">
        <v>69317.636880584891</v>
      </c>
      <c r="I332">
        <v>13429.02931108638</v>
      </c>
      <c r="J332">
        <v>-5838.970003677201</v>
      </c>
      <c r="K332">
        <v>0</v>
      </c>
      <c r="L332">
        <v>0</v>
      </c>
      <c r="M332">
        <v>7542.8529650690507</v>
      </c>
      <c r="N332">
        <v>92970.554027149235</v>
      </c>
      <c r="O332">
        <v>78657.789999999994</v>
      </c>
      <c r="P332">
        <v>1928</v>
      </c>
      <c r="Q332">
        <v>1506206.94</v>
      </c>
      <c r="R332">
        <v>74723</v>
      </c>
      <c r="S332">
        <v>9147.4657980456032</v>
      </c>
      <c r="T332">
        <v>300328.14461619488</v>
      </c>
      <c r="U332">
        <v>74258.210000000006</v>
      </c>
      <c r="V332">
        <v>3388.06</v>
      </c>
      <c r="W332">
        <v>133442</v>
      </c>
      <c r="X332">
        <v>60018.77</v>
      </c>
      <c r="Y332">
        <v>1</v>
      </c>
    </row>
    <row r="333" spans="1:25">
      <c r="A333">
        <v>980038408</v>
      </c>
      <c r="B333">
        <v>5112023</v>
      </c>
      <c r="C333">
        <v>511</v>
      </c>
      <c r="D333">
        <v>2023</v>
      </c>
      <c r="E333" t="s">
        <v>87</v>
      </c>
      <c r="F333">
        <v>55156.829787234041</v>
      </c>
      <c r="G333">
        <v>107667.548463357</v>
      </c>
      <c r="H333">
        <v>74749.312056737588</v>
      </c>
      <c r="I333">
        <v>13429.02931108638</v>
      </c>
      <c r="J333">
        <v>-5838.970003677201</v>
      </c>
      <c r="K333">
        <v>0</v>
      </c>
      <c r="L333">
        <v>1119.862884160756</v>
      </c>
      <c r="M333">
        <v>13860.09456264775</v>
      </c>
      <c r="N333">
        <v>80685.168054454101</v>
      </c>
      <c r="O333">
        <v>79549.62</v>
      </c>
      <c r="P333">
        <v>2260</v>
      </c>
      <c r="Q333">
        <v>2302272.7799999998</v>
      </c>
      <c r="R333">
        <v>93118</v>
      </c>
      <c r="S333">
        <v>1039.1111111111111</v>
      </c>
      <c r="T333">
        <v>359788.05724556523</v>
      </c>
      <c r="U333">
        <v>83769.62</v>
      </c>
      <c r="V333">
        <v>3388.06</v>
      </c>
      <c r="W333">
        <v>141799.76999999999</v>
      </c>
      <c r="X333">
        <v>60652.97</v>
      </c>
      <c r="Y333">
        <v>1</v>
      </c>
    </row>
    <row r="334" spans="1:25">
      <c r="A334">
        <v>980038408</v>
      </c>
      <c r="B334">
        <v>5112021</v>
      </c>
      <c r="C334">
        <v>511</v>
      </c>
      <c r="D334">
        <v>2021</v>
      </c>
      <c r="E334" t="s">
        <v>87</v>
      </c>
      <c r="F334">
        <v>60658.505033557049</v>
      </c>
      <c r="G334">
        <v>95307.586409395983</v>
      </c>
      <c r="H334">
        <v>62858.740771812081</v>
      </c>
      <c r="I334">
        <v>13429.02931108638</v>
      </c>
      <c r="J334">
        <v>-5838.970003677201</v>
      </c>
      <c r="K334">
        <v>0</v>
      </c>
      <c r="L334">
        <v>0</v>
      </c>
      <c r="M334">
        <v>2503.1904362416112</v>
      </c>
      <c r="N334">
        <v>98194.219542308521</v>
      </c>
      <c r="O334">
        <v>80605.070000000007</v>
      </c>
      <c r="P334">
        <v>2404</v>
      </c>
      <c r="Q334">
        <v>1366492.63</v>
      </c>
      <c r="R334">
        <v>76063</v>
      </c>
      <c r="S334">
        <v>8835.3212747631351</v>
      </c>
      <c r="T334">
        <v>296488.93440707168</v>
      </c>
      <c r="U334">
        <v>84575.06</v>
      </c>
      <c r="V334">
        <v>3388.06</v>
      </c>
      <c r="W334">
        <v>132882.76</v>
      </c>
      <c r="X334">
        <v>59423.01</v>
      </c>
      <c r="Y334">
        <v>1</v>
      </c>
    </row>
    <row r="335" spans="1:25">
      <c r="A335">
        <v>980038408</v>
      </c>
      <c r="B335">
        <v>5112024</v>
      </c>
      <c r="C335">
        <v>511</v>
      </c>
      <c r="D335">
        <v>2024</v>
      </c>
      <c r="E335" t="s">
        <v>87</v>
      </c>
      <c r="F335">
        <v>65490</v>
      </c>
      <c r="G335">
        <v>124385</v>
      </c>
      <c r="H335">
        <v>74854</v>
      </c>
      <c r="I335">
        <v>13429.02931108638</v>
      </c>
      <c r="J335">
        <v>-5838.970003677201</v>
      </c>
      <c r="K335">
        <v>0</v>
      </c>
      <c r="L335">
        <v>600</v>
      </c>
      <c r="M335">
        <v>13871</v>
      </c>
      <c r="N335">
        <v>108140.0593074092</v>
      </c>
      <c r="O335">
        <v>174225</v>
      </c>
      <c r="P335">
        <v>2902</v>
      </c>
      <c r="Q335">
        <v>2836987.99</v>
      </c>
      <c r="R335">
        <v>97510</v>
      </c>
      <c r="S335">
        <v>3752</v>
      </c>
      <c r="T335">
        <v>443264.09564040921</v>
      </c>
      <c r="U335">
        <v>86541.2</v>
      </c>
      <c r="V335">
        <v>3388.06</v>
      </c>
      <c r="W335">
        <v>147208.17000000001</v>
      </c>
      <c r="X335">
        <v>61103.63</v>
      </c>
      <c r="Y335">
        <v>1</v>
      </c>
    </row>
    <row r="336" spans="1:25">
      <c r="A336">
        <v>980038408</v>
      </c>
      <c r="B336">
        <v>5112020</v>
      </c>
      <c r="C336">
        <v>511</v>
      </c>
      <c r="D336">
        <v>2020</v>
      </c>
      <c r="E336" t="s">
        <v>87</v>
      </c>
      <c r="F336">
        <v>42957.286707211133</v>
      </c>
      <c r="G336">
        <v>86505.951346655085</v>
      </c>
      <c r="H336">
        <v>54464.327541268467</v>
      </c>
      <c r="I336">
        <v>13429.02931108638</v>
      </c>
      <c r="J336">
        <v>-5838.970003677201</v>
      </c>
      <c r="K336">
        <v>0</v>
      </c>
      <c r="L336">
        <v>0</v>
      </c>
      <c r="M336">
        <v>4435.3344917463082</v>
      </c>
      <c r="N336">
        <v>78153.6353282606</v>
      </c>
      <c r="O336">
        <v>82536.19</v>
      </c>
      <c r="P336">
        <v>2152</v>
      </c>
      <c r="Q336">
        <v>1194508.82</v>
      </c>
      <c r="R336">
        <v>60137</v>
      </c>
      <c r="S336">
        <v>2764.8770053475941</v>
      </c>
      <c r="T336">
        <v>241156.86460060821</v>
      </c>
      <c r="U336">
        <v>88954.14</v>
      </c>
      <c r="V336">
        <v>3388.06</v>
      </c>
      <c r="W336">
        <v>134557.6</v>
      </c>
      <c r="X336">
        <v>57972.52</v>
      </c>
      <c r="Y336">
        <v>1</v>
      </c>
    </row>
    <row r="337" spans="1:25">
      <c r="A337">
        <v>882783022</v>
      </c>
      <c r="B337">
        <v>5422020</v>
      </c>
      <c r="C337">
        <v>542</v>
      </c>
      <c r="D337">
        <v>2020</v>
      </c>
      <c r="E337" t="s">
        <v>147</v>
      </c>
      <c r="F337">
        <v>372.43266724587318</v>
      </c>
      <c r="G337">
        <v>338.57515204170289</v>
      </c>
      <c r="H337">
        <v>0</v>
      </c>
      <c r="I337">
        <v>13.41465148319414</v>
      </c>
      <c r="J337">
        <v>0</v>
      </c>
      <c r="K337">
        <v>0</v>
      </c>
      <c r="L337">
        <v>0</v>
      </c>
      <c r="M337">
        <v>0</v>
      </c>
      <c r="N337">
        <v>724.42247077077013</v>
      </c>
      <c r="O337">
        <v>0</v>
      </c>
      <c r="P337">
        <v>0</v>
      </c>
      <c r="Q337">
        <v>410.06</v>
      </c>
      <c r="R337">
        <v>11</v>
      </c>
      <c r="S337">
        <v>727.53654188948292</v>
      </c>
      <c r="T337">
        <v>1494.410614660253</v>
      </c>
      <c r="U337">
        <v>0</v>
      </c>
      <c r="V337">
        <v>0</v>
      </c>
      <c r="W337">
        <v>1233.9000000000001</v>
      </c>
      <c r="X337">
        <v>0</v>
      </c>
      <c r="Y337">
        <v>0</v>
      </c>
    </row>
    <row r="338" spans="1:25">
      <c r="A338">
        <v>882783022</v>
      </c>
      <c r="B338">
        <v>5422023</v>
      </c>
      <c r="C338">
        <v>542</v>
      </c>
      <c r="D338">
        <v>2023</v>
      </c>
      <c r="E338" t="s">
        <v>147</v>
      </c>
      <c r="F338">
        <v>200.63356973995269</v>
      </c>
      <c r="G338">
        <v>245.6737588652482</v>
      </c>
      <c r="H338">
        <v>0</v>
      </c>
      <c r="I338">
        <v>13.41465148319414</v>
      </c>
      <c r="J338">
        <v>0</v>
      </c>
      <c r="K338">
        <v>0</v>
      </c>
      <c r="L338">
        <v>0</v>
      </c>
      <c r="M338">
        <v>0</v>
      </c>
      <c r="N338">
        <v>459.72198008839513</v>
      </c>
      <c r="O338">
        <v>0</v>
      </c>
      <c r="P338">
        <v>0</v>
      </c>
      <c r="Q338">
        <v>371.68</v>
      </c>
      <c r="R338">
        <v>13</v>
      </c>
      <c r="S338">
        <v>0</v>
      </c>
      <c r="T338">
        <v>501.22983608839507</v>
      </c>
      <c r="U338">
        <v>0</v>
      </c>
      <c r="V338">
        <v>0</v>
      </c>
      <c r="W338">
        <v>1233.9000000000001</v>
      </c>
      <c r="X338">
        <v>0</v>
      </c>
      <c r="Y338">
        <v>0</v>
      </c>
    </row>
    <row r="339" spans="1:25">
      <c r="A339">
        <v>882783022</v>
      </c>
      <c r="B339">
        <v>5422024</v>
      </c>
      <c r="C339">
        <v>542</v>
      </c>
      <c r="D339">
        <v>2024</v>
      </c>
      <c r="E339" t="s">
        <v>147</v>
      </c>
      <c r="F339">
        <v>34</v>
      </c>
      <c r="G339">
        <v>310</v>
      </c>
      <c r="H339">
        <v>0</v>
      </c>
      <c r="I339">
        <v>13.41465148319414</v>
      </c>
      <c r="J339">
        <v>0</v>
      </c>
      <c r="K339">
        <v>0</v>
      </c>
      <c r="L339">
        <v>0</v>
      </c>
      <c r="M339">
        <v>0</v>
      </c>
      <c r="N339">
        <v>357.41465148319412</v>
      </c>
      <c r="O339">
        <v>0</v>
      </c>
      <c r="P339">
        <v>0</v>
      </c>
      <c r="Q339">
        <v>358.55</v>
      </c>
      <c r="R339">
        <v>13</v>
      </c>
      <c r="S339">
        <v>0</v>
      </c>
      <c r="T339">
        <v>397.91543648319413</v>
      </c>
      <c r="U339">
        <v>0</v>
      </c>
      <c r="V339">
        <v>0</v>
      </c>
      <c r="W339">
        <v>1233.9000000000001</v>
      </c>
      <c r="X339">
        <v>0</v>
      </c>
      <c r="Y339">
        <v>0</v>
      </c>
    </row>
    <row r="340" spans="1:25">
      <c r="A340">
        <v>882783022</v>
      </c>
      <c r="B340">
        <v>5422022</v>
      </c>
      <c r="C340">
        <v>542</v>
      </c>
      <c r="D340">
        <v>2022</v>
      </c>
      <c r="E340" t="s">
        <v>147</v>
      </c>
      <c r="F340">
        <v>397.82534524776611</v>
      </c>
      <c r="G340">
        <v>0</v>
      </c>
      <c r="H340">
        <v>0</v>
      </c>
      <c r="I340">
        <v>13.41465148319414</v>
      </c>
      <c r="J340">
        <v>0</v>
      </c>
      <c r="K340">
        <v>0</v>
      </c>
      <c r="L340">
        <v>0</v>
      </c>
      <c r="M340">
        <v>0</v>
      </c>
      <c r="N340">
        <v>411.23999673096017</v>
      </c>
      <c r="O340">
        <v>0</v>
      </c>
      <c r="P340">
        <v>0</v>
      </c>
      <c r="Q340">
        <v>384.81</v>
      </c>
      <c r="R340">
        <v>13</v>
      </c>
      <c r="S340">
        <v>0</v>
      </c>
      <c r="T340">
        <v>453.75492373096017</v>
      </c>
      <c r="U340">
        <v>0</v>
      </c>
      <c r="V340">
        <v>0</v>
      </c>
      <c r="W340">
        <v>1233.9000000000001</v>
      </c>
      <c r="X340">
        <v>0</v>
      </c>
      <c r="Y340">
        <v>0</v>
      </c>
    </row>
    <row r="341" spans="1:25">
      <c r="A341">
        <v>882783022</v>
      </c>
      <c r="B341">
        <v>5422021</v>
      </c>
      <c r="C341">
        <v>542</v>
      </c>
      <c r="D341">
        <v>2021</v>
      </c>
      <c r="E341" t="s">
        <v>147</v>
      </c>
      <c r="F341">
        <v>694.18036912751677</v>
      </c>
      <c r="G341">
        <v>337.82718120805367</v>
      </c>
      <c r="H341">
        <v>0</v>
      </c>
      <c r="I341">
        <v>13.41465148319414</v>
      </c>
      <c r="J341">
        <v>0</v>
      </c>
      <c r="K341">
        <v>0</v>
      </c>
      <c r="L341">
        <v>0</v>
      </c>
      <c r="M341">
        <v>0</v>
      </c>
      <c r="N341">
        <v>1045.422201818765</v>
      </c>
      <c r="O341">
        <v>0</v>
      </c>
      <c r="P341">
        <v>0</v>
      </c>
      <c r="Q341">
        <v>397.94</v>
      </c>
      <c r="R341">
        <v>12</v>
      </c>
      <c r="S341">
        <v>0</v>
      </c>
      <c r="T341">
        <v>1087.944199818764</v>
      </c>
      <c r="U341">
        <v>0</v>
      </c>
      <c r="V341">
        <v>0</v>
      </c>
      <c r="W341">
        <v>1233.9000000000001</v>
      </c>
      <c r="X341">
        <v>0</v>
      </c>
      <c r="Y341">
        <v>0</v>
      </c>
    </row>
    <row r="342" spans="1:25">
      <c r="A342">
        <v>976944801</v>
      </c>
      <c r="B342">
        <v>5662022</v>
      </c>
      <c r="C342">
        <v>566</v>
      </c>
      <c r="D342">
        <v>2022</v>
      </c>
      <c r="E342" t="s">
        <v>189</v>
      </c>
      <c r="F342">
        <v>67833.969943135671</v>
      </c>
      <c r="G342">
        <v>58980.509341998382</v>
      </c>
      <c r="H342">
        <v>33069.099918765227</v>
      </c>
      <c r="I342">
        <v>6622.5962899926144</v>
      </c>
      <c r="J342">
        <v>-3887.6976074214349</v>
      </c>
      <c r="K342">
        <v>0</v>
      </c>
      <c r="L342">
        <v>972.93095044679126</v>
      </c>
      <c r="M342">
        <v>3837.906580016248</v>
      </c>
      <c r="N342">
        <v>91669.440518476957</v>
      </c>
      <c r="O342">
        <v>326628.95</v>
      </c>
      <c r="P342">
        <v>7059</v>
      </c>
      <c r="Q342">
        <v>1676446.48</v>
      </c>
      <c r="R342">
        <v>74566</v>
      </c>
      <c r="S342">
        <v>2259.667752442997</v>
      </c>
      <c r="T342">
        <v>329189.99375191989</v>
      </c>
      <c r="U342">
        <v>125836.79</v>
      </c>
      <c r="V342">
        <v>43310.43</v>
      </c>
      <c r="W342">
        <v>200978.02</v>
      </c>
      <c r="X342">
        <v>43245.06</v>
      </c>
      <c r="Y342">
        <v>1</v>
      </c>
    </row>
    <row r="343" spans="1:25">
      <c r="A343">
        <v>976944801</v>
      </c>
      <c r="B343">
        <v>5662023</v>
      </c>
      <c r="C343">
        <v>566</v>
      </c>
      <c r="D343">
        <v>2023</v>
      </c>
      <c r="E343" t="s">
        <v>189</v>
      </c>
      <c r="F343">
        <v>72208.635933806145</v>
      </c>
      <c r="G343">
        <v>80810.288416075637</v>
      </c>
      <c r="H343">
        <v>49051.836879432623</v>
      </c>
      <c r="I343">
        <v>6622.5962899926144</v>
      </c>
      <c r="J343">
        <v>-3887.6976074214349</v>
      </c>
      <c r="K343">
        <v>0</v>
      </c>
      <c r="L343">
        <v>11165.872340425531</v>
      </c>
      <c r="M343">
        <v>5427.3427895981094</v>
      </c>
      <c r="N343">
        <v>90108.771022996676</v>
      </c>
      <c r="O343">
        <v>328198.49</v>
      </c>
      <c r="P343">
        <v>8067</v>
      </c>
      <c r="Q343">
        <v>1821600.65</v>
      </c>
      <c r="R343">
        <v>75233</v>
      </c>
      <c r="S343">
        <v>3773.9938271604942</v>
      </c>
      <c r="T343">
        <v>342072.35888815718</v>
      </c>
      <c r="U343">
        <v>125823.75</v>
      </c>
      <c r="V343">
        <v>43831.29</v>
      </c>
      <c r="W343">
        <v>204747.14</v>
      </c>
      <c r="X343">
        <v>43291.56</v>
      </c>
      <c r="Y343">
        <v>1</v>
      </c>
    </row>
    <row r="344" spans="1:25">
      <c r="A344">
        <v>976944801</v>
      </c>
      <c r="B344">
        <v>5662021</v>
      </c>
      <c r="C344">
        <v>566</v>
      </c>
      <c r="D344">
        <v>2021</v>
      </c>
      <c r="E344" t="s">
        <v>189</v>
      </c>
      <c r="F344">
        <v>82596.566275167788</v>
      </c>
      <c r="G344">
        <v>62127.50838926174</v>
      </c>
      <c r="H344">
        <v>28904.929530201342</v>
      </c>
      <c r="I344">
        <v>6622.5962899926144</v>
      </c>
      <c r="J344">
        <v>-3887.6976074214349</v>
      </c>
      <c r="K344">
        <v>0</v>
      </c>
      <c r="L344">
        <v>11341.185402684559</v>
      </c>
      <c r="M344">
        <v>2555.4991610738248</v>
      </c>
      <c r="N344">
        <v>104657.359253041</v>
      </c>
      <c r="O344">
        <v>281629.40999999997</v>
      </c>
      <c r="P344">
        <v>2588</v>
      </c>
      <c r="Q344">
        <v>1609276.43</v>
      </c>
      <c r="R344">
        <v>68217</v>
      </c>
      <c r="S344">
        <v>7146.0465116279074</v>
      </c>
      <c r="T344">
        <v>327640.88369266893</v>
      </c>
      <c r="U344">
        <v>125809.51</v>
      </c>
      <c r="V344">
        <v>43310.43</v>
      </c>
      <c r="W344">
        <v>200245.92</v>
      </c>
      <c r="X344">
        <v>43245.06</v>
      </c>
      <c r="Y344">
        <v>1</v>
      </c>
    </row>
    <row r="345" spans="1:25">
      <c r="A345">
        <v>976944801</v>
      </c>
      <c r="B345">
        <v>5662024</v>
      </c>
      <c r="C345">
        <v>566</v>
      </c>
      <c r="D345">
        <v>2024</v>
      </c>
      <c r="E345" t="s">
        <v>189</v>
      </c>
      <c r="F345">
        <v>75461</v>
      </c>
      <c r="G345">
        <v>90148</v>
      </c>
      <c r="H345">
        <v>55430</v>
      </c>
      <c r="I345">
        <v>6622.5962899926144</v>
      </c>
      <c r="J345">
        <v>-3887.6976074214349</v>
      </c>
      <c r="K345">
        <v>0</v>
      </c>
      <c r="L345">
        <v>18770</v>
      </c>
      <c r="M345">
        <v>8818</v>
      </c>
      <c r="N345">
        <v>85325.898682571176</v>
      </c>
      <c r="O345">
        <v>331040.63</v>
      </c>
      <c r="P345">
        <v>8018</v>
      </c>
      <c r="Q345">
        <v>2042523</v>
      </c>
      <c r="R345">
        <v>80870</v>
      </c>
      <c r="S345">
        <v>2998</v>
      </c>
      <c r="T345">
        <v>359264.22910357121</v>
      </c>
      <c r="U345">
        <v>125823.75</v>
      </c>
      <c r="V345">
        <v>43831.29</v>
      </c>
      <c r="W345">
        <v>212263.64</v>
      </c>
      <c r="X345">
        <v>43422.93</v>
      </c>
      <c r="Y345">
        <v>1</v>
      </c>
    </row>
    <row r="346" spans="1:25">
      <c r="A346">
        <v>976944801</v>
      </c>
      <c r="B346">
        <v>5662020</v>
      </c>
      <c r="C346">
        <v>566</v>
      </c>
      <c r="D346">
        <v>2020</v>
      </c>
      <c r="E346" t="s">
        <v>189</v>
      </c>
      <c r="F346">
        <v>70091.827975673339</v>
      </c>
      <c r="G346">
        <v>67535.58557775848</v>
      </c>
      <c r="H346">
        <v>29990.986967854042</v>
      </c>
      <c r="I346">
        <v>6622.5962899926144</v>
      </c>
      <c r="J346">
        <v>-3887.6976074214349</v>
      </c>
      <c r="K346">
        <v>0</v>
      </c>
      <c r="L346">
        <v>9074.9426585577767</v>
      </c>
      <c r="M346">
        <v>1994.2076455256299</v>
      </c>
      <c r="N346">
        <v>99302.174964065533</v>
      </c>
      <c r="O346">
        <v>95893.440000000002</v>
      </c>
      <c r="P346">
        <v>1804</v>
      </c>
      <c r="Q346">
        <v>1526155.45</v>
      </c>
      <c r="R346">
        <v>65210</v>
      </c>
      <c r="S346">
        <v>4023.4795008912652</v>
      </c>
      <c r="T346">
        <v>294750.80432795681</v>
      </c>
      <c r="U346">
        <v>120746.7</v>
      </c>
      <c r="V346">
        <v>43310.43</v>
      </c>
      <c r="W346">
        <v>196612.65</v>
      </c>
      <c r="X346">
        <v>40289.300000000003</v>
      </c>
      <c r="Y346">
        <v>1</v>
      </c>
    </row>
    <row r="347" spans="1:25">
      <c r="A347">
        <v>917856222</v>
      </c>
      <c r="B347">
        <v>5912020</v>
      </c>
      <c r="C347">
        <v>591</v>
      </c>
      <c r="D347">
        <v>2020</v>
      </c>
      <c r="E347" t="s">
        <v>88</v>
      </c>
      <c r="F347">
        <v>1756.0764552562989</v>
      </c>
      <c r="G347">
        <v>700.85056472632505</v>
      </c>
      <c r="H347">
        <v>0</v>
      </c>
      <c r="I347">
        <v>68.931642584153522</v>
      </c>
      <c r="J347">
        <v>0</v>
      </c>
      <c r="K347">
        <v>0</v>
      </c>
      <c r="L347">
        <v>0</v>
      </c>
      <c r="M347">
        <v>0</v>
      </c>
      <c r="N347">
        <v>2525.8586625667781</v>
      </c>
      <c r="O347">
        <v>503.99</v>
      </c>
      <c r="P347">
        <v>23</v>
      </c>
      <c r="Q347">
        <v>42054.38</v>
      </c>
      <c r="R347">
        <v>2268</v>
      </c>
      <c r="S347">
        <v>0</v>
      </c>
      <c r="T347">
        <v>8081.0856415667777</v>
      </c>
      <c r="U347">
        <v>5424.99</v>
      </c>
      <c r="V347">
        <v>0</v>
      </c>
      <c r="W347">
        <v>4570.45</v>
      </c>
      <c r="X347">
        <v>175.32</v>
      </c>
      <c r="Y347">
        <v>1</v>
      </c>
    </row>
    <row r="348" spans="1:25">
      <c r="A348">
        <v>917856222</v>
      </c>
      <c r="B348">
        <v>5912021</v>
      </c>
      <c r="C348">
        <v>591</v>
      </c>
      <c r="D348">
        <v>2021</v>
      </c>
      <c r="E348" t="s">
        <v>88</v>
      </c>
      <c r="F348">
        <v>2036.7709731543621</v>
      </c>
      <c r="G348">
        <v>513.27936241610735</v>
      </c>
      <c r="H348">
        <v>0</v>
      </c>
      <c r="I348">
        <v>68.931642584153522</v>
      </c>
      <c r="J348">
        <v>0</v>
      </c>
      <c r="K348">
        <v>0</v>
      </c>
      <c r="L348">
        <v>0</v>
      </c>
      <c r="M348">
        <v>0</v>
      </c>
      <c r="N348">
        <v>2618.981978154623</v>
      </c>
      <c r="O348">
        <v>480.76</v>
      </c>
      <c r="P348">
        <v>23</v>
      </c>
      <c r="Q348">
        <v>39945.5</v>
      </c>
      <c r="R348">
        <v>2259</v>
      </c>
      <c r="S348">
        <v>858.44616709732986</v>
      </c>
      <c r="T348">
        <v>8860.1222872519538</v>
      </c>
      <c r="U348">
        <v>5424.99</v>
      </c>
      <c r="V348">
        <v>0</v>
      </c>
      <c r="W348">
        <v>4570.45</v>
      </c>
      <c r="X348">
        <v>175.33</v>
      </c>
      <c r="Y348">
        <v>1</v>
      </c>
    </row>
    <row r="349" spans="1:25">
      <c r="A349">
        <v>917856222</v>
      </c>
      <c r="B349">
        <v>5912023</v>
      </c>
      <c r="C349">
        <v>591</v>
      </c>
      <c r="D349">
        <v>2023</v>
      </c>
      <c r="E349" t="s">
        <v>88</v>
      </c>
      <c r="F349">
        <v>2060.588652482269</v>
      </c>
      <c r="G349">
        <v>680.72104018912523</v>
      </c>
      <c r="H349">
        <v>0</v>
      </c>
      <c r="I349">
        <v>68.931642584153522</v>
      </c>
      <c r="J349">
        <v>0</v>
      </c>
      <c r="K349">
        <v>0</v>
      </c>
      <c r="L349">
        <v>0</v>
      </c>
      <c r="M349">
        <v>0</v>
      </c>
      <c r="N349">
        <v>2810.2413352555482</v>
      </c>
      <c r="O349">
        <v>440.36</v>
      </c>
      <c r="P349">
        <v>17</v>
      </c>
      <c r="Q349">
        <v>38156.79</v>
      </c>
      <c r="R349">
        <v>1117</v>
      </c>
      <c r="S349">
        <v>90.716049382716051</v>
      </c>
      <c r="T349">
        <v>6995.3587896382642</v>
      </c>
      <c r="U349">
        <v>5424.99</v>
      </c>
      <c r="V349">
        <v>0</v>
      </c>
      <c r="W349">
        <v>4570.45</v>
      </c>
      <c r="X349">
        <v>175.33</v>
      </c>
      <c r="Y349">
        <v>1</v>
      </c>
    </row>
    <row r="350" spans="1:25">
      <c r="A350">
        <v>917856222</v>
      </c>
      <c r="B350">
        <v>5912024</v>
      </c>
      <c r="C350">
        <v>591</v>
      </c>
      <c r="D350">
        <v>2024</v>
      </c>
      <c r="E350" t="s">
        <v>88</v>
      </c>
      <c r="F350">
        <v>4883</v>
      </c>
      <c r="G350">
        <v>2872</v>
      </c>
      <c r="H350">
        <v>260</v>
      </c>
      <c r="I350">
        <v>68.931642584153522</v>
      </c>
      <c r="J350">
        <v>0</v>
      </c>
      <c r="K350">
        <v>0</v>
      </c>
      <c r="L350">
        <v>0</v>
      </c>
      <c r="M350">
        <v>0</v>
      </c>
      <c r="N350">
        <v>7563.9316425841535</v>
      </c>
      <c r="O350">
        <v>423.19</v>
      </c>
      <c r="P350">
        <v>17</v>
      </c>
      <c r="Q350">
        <v>39107.199999999997</v>
      </c>
      <c r="R350">
        <v>1233</v>
      </c>
      <c r="S350">
        <v>0</v>
      </c>
      <c r="T350">
        <v>11845.912555584149</v>
      </c>
      <c r="U350">
        <v>5424.99</v>
      </c>
      <c r="V350">
        <v>0</v>
      </c>
      <c r="W350">
        <v>4570.45</v>
      </c>
      <c r="X350">
        <v>175.33</v>
      </c>
      <c r="Y350">
        <v>1</v>
      </c>
    </row>
    <row r="351" spans="1:25">
      <c r="A351">
        <v>917856222</v>
      </c>
      <c r="B351">
        <v>5912022</v>
      </c>
      <c r="C351">
        <v>591</v>
      </c>
      <c r="D351">
        <v>2022</v>
      </c>
      <c r="E351" t="s">
        <v>88</v>
      </c>
      <c r="F351">
        <v>2066.1592201462231</v>
      </c>
      <c r="G351">
        <v>658.4695369618197</v>
      </c>
      <c r="H351">
        <v>0</v>
      </c>
      <c r="I351">
        <v>68.931642584153522</v>
      </c>
      <c r="J351">
        <v>0</v>
      </c>
      <c r="K351">
        <v>0</v>
      </c>
      <c r="L351">
        <v>0</v>
      </c>
      <c r="M351">
        <v>0</v>
      </c>
      <c r="N351">
        <v>2793.5603996921959</v>
      </c>
      <c r="O351">
        <v>457.53</v>
      </c>
      <c r="P351">
        <v>23</v>
      </c>
      <c r="Q351">
        <v>38222.44</v>
      </c>
      <c r="R351">
        <v>2228</v>
      </c>
      <c r="S351">
        <v>246.9641693811075</v>
      </c>
      <c r="T351">
        <v>8258.2782680733035</v>
      </c>
      <c r="U351">
        <v>5424.99</v>
      </c>
      <c r="V351">
        <v>0</v>
      </c>
      <c r="W351">
        <v>4570.45</v>
      </c>
      <c r="X351">
        <v>175.33</v>
      </c>
      <c r="Y351">
        <v>1</v>
      </c>
    </row>
    <row r="352" spans="1:25">
      <c r="A352">
        <v>924330678</v>
      </c>
      <c r="B352">
        <v>5992020</v>
      </c>
      <c r="C352">
        <v>599</v>
      </c>
      <c r="D352">
        <v>2020</v>
      </c>
      <c r="E352" t="s">
        <v>255</v>
      </c>
      <c r="F352">
        <v>77.872284969591661</v>
      </c>
      <c r="G352">
        <v>164.77324066029539</v>
      </c>
      <c r="H352">
        <v>47.400521285838408</v>
      </c>
      <c r="I352">
        <v>3.1600347523892269</v>
      </c>
      <c r="J352">
        <v>0</v>
      </c>
      <c r="K352">
        <v>0</v>
      </c>
      <c r="L352">
        <v>0</v>
      </c>
      <c r="M352">
        <v>0</v>
      </c>
      <c r="N352">
        <v>198.40503909643789</v>
      </c>
      <c r="O352">
        <v>0</v>
      </c>
      <c r="P352">
        <v>0</v>
      </c>
      <c r="Q352">
        <v>1541.26</v>
      </c>
      <c r="R352">
        <v>52</v>
      </c>
      <c r="S352">
        <v>0</v>
      </c>
      <c r="T352">
        <v>368.61968109643789</v>
      </c>
      <c r="U352">
        <v>0</v>
      </c>
      <c r="V352">
        <v>0</v>
      </c>
      <c r="W352">
        <v>427.75</v>
      </c>
      <c r="X352">
        <v>0</v>
      </c>
      <c r="Y352">
        <v>0</v>
      </c>
    </row>
    <row r="353" spans="1:25">
      <c r="A353">
        <v>924330678</v>
      </c>
      <c r="B353">
        <v>5992021</v>
      </c>
      <c r="C353">
        <v>599</v>
      </c>
      <c r="D353">
        <v>2021</v>
      </c>
      <c r="E353" t="s">
        <v>255</v>
      </c>
      <c r="F353">
        <v>66.475671140939596</v>
      </c>
      <c r="G353">
        <v>75.193791946308721</v>
      </c>
      <c r="H353">
        <v>70.834731543624159</v>
      </c>
      <c r="I353">
        <v>3.1600347523892269</v>
      </c>
      <c r="J353">
        <v>0</v>
      </c>
      <c r="K353">
        <v>0</v>
      </c>
      <c r="L353">
        <v>0</v>
      </c>
      <c r="M353">
        <v>0</v>
      </c>
      <c r="N353">
        <v>73.994766296013381</v>
      </c>
      <c r="O353">
        <v>0</v>
      </c>
      <c r="P353">
        <v>0</v>
      </c>
      <c r="Q353">
        <v>1693.77</v>
      </c>
      <c r="R353">
        <v>56</v>
      </c>
      <c r="S353">
        <v>0</v>
      </c>
      <c r="T353">
        <v>259.90692529601341</v>
      </c>
      <c r="U353">
        <v>0</v>
      </c>
      <c r="V353">
        <v>0</v>
      </c>
      <c r="W353">
        <v>427.75</v>
      </c>
      <c r="X353">
        <v>0</v>
      </c>
      <c r="Y353">
        <v>0</v>
      </c>
    </row>
    <row r="354" spans="1:25">
      <c r="A354">
        <v>924330678</v>
      </c>
      <c r="B354">
        <v>5992022</v>
      </c>
      <c r="C354">
        <v>599</v>
      </c>
      <c r="D354">
        <v>2022</v>
      </c>
      <c r="E354" t="s">
        <v>255</v>
      </c>
      <c r="F354">
        <v>77.032493907392379</v>
      </c>
      <c r="G354">
        <v>0</v>
      </c>
      <c r="H354">
        <v>0</v>
      </c>
      <c r="I354">
        <v>3.1600347523892269</v>
      </c>
      <c r="J354">
        <v>0</v>
      </c>
      <c r="K354">
        <v>0</v>
      </c>
      <c r="L354">
        <v>0</v>
      </c>
      <c r="M354">
        <v>0</v>
      </c>
      <c r="N354">
        <v>80.192528659781601</v>
      </c>
      <c r="O354">
        <v>0</v>
      </c>
      <c r="P354">
        <v>0</v>
      </c>
      <c r="Q354">
        <v>1695.79</v>
      </c>
      <c r="R354">
        <v>58</v>
      </c>
      <c r="S354">
        <v>0</v>
      </c>
      <c r="T354">
        <v>268.2596216597816</v>
      </c>
      <c r="U354">
        <v>0</v>
      </c>
      <c r="V354">
        <v>0</v>
      </c>
      <c r="W354">
        <v>427.75</v>
      </c>
      <c r="X354">
        <v>0</v>
      </c>
      <c r="Y354">
        <v>0</v>
      </c>
    </row>
    <row r="355" spans="1:25">
      <c r="A355">
        <v>924330678</v>
      </c>
      <c r="B355">
        <v>5992024</v>
      </c>
      <c r="C355">
        <v>599</v>
      </c>
      <c r="D355">
        <v>2024</v>
      </c>
      <c r="E355" t="s">
        <v>255</v>
      </c>
      <c r="F355">
        <v>26</v>
      </c>
      <c r="G355">
        <v>49</v>
      </c>
      <c r="H355">
        <v>49</v>
      </c>
      <c r="I355">
        <v>3.1600347523892269</v>
      </c>
      <c r="J355">
        <v>0</v>
      </c>
      <c r="K355">
        <v>0</v>
      </c>
      <c r="L355">
        <v>0</v>
      </c>
      <c r="M355">
        <v>0</v>
      </c>
      <c r="N355">
        <v>29.16003475238923</v>
      </c>
      <c r="O355">
        <v>0</v>
      </c>
      <c r="P355">
        <v>0</v>
      </c>
      <c r="Q355">
        <v>2015.96</v>
      </c>
      <c r="R355">
        <v>67</v>
      </c>
      <c r="S355">
        <v>0</v>
      </c>
      <c r="T355">
        <v>250.78416675238921</v>
      </c>
      <c r="U355">
        <v>0</v>
      </c>
      <c r="V355">
        <v>0</v>
      </c>
      <c r="W355">
        <v>427.75</v>
      </c>
      <c r="X355">
        <v>0</v>
      </c>
      <c r="Y355">
        <v>0</v>
      </c>
    </row>
    <row r="356" spans="1:25">
      <c r="A356">
        <v>924330678</v>
      </c>
      <c r="B356">
        <v>5992023</v>
      </c>
      <c r="C356">
        <v>599</v>
      </c>
      <c r="D356">
        <v>2023</v>
      </c>
      <c r="E356" t="s">
        <v>255</v>
      </c>
      <c r="F356">
        <v>128.97872340425531</v>
      </c>
      <c r="G356">
        <v>0</v>
      </c>
      <c r="H356">
        <v>0</v>
      </c>
      <c r="I356">
        <v>3.1600347523892269</v>
      </c>
      <c r="J356">
        <v>0</v>
      </c>
      <c r="K356">
        <v>0</v>
      </c>
      <c r="L356">
        <v>0</v>
      </c>
      <c r="M356">
        <v>0</v>
      </c>
      <c r="N356">
        <v>132.1387581566446</v>
      </c>
      <c r="O356">
        <v>0</v>
      </c>
      <c r="P356">
        <v>0</v>
      </c>
      <c r="Q356">
        <v>1677.61</v>
      </c>
      <c r="R356">
        <v>60</v>
      </c>
      <c r="S356">
        <v>0</v>
      </c>
      <c r="T356">
        <v>320.8114451566446</v>
      </c>
      <c r="U356">
        <v>0</v>
      </c>
      <c r="V356">
        <v>0</v>
      </c>
      <c r="W356">
        <v>427.75</v>
      </c>
      <c r="X356">
        <v>0</v>
      </c>
      <c r="Y356">
        <v>0</v>
      </c>
    </row>
    <row r="357" spans="1:25">
      <c r="A357">
        <v>979422679</v>
      </c>
      <c r="B357">
        <v>6112020</v>
      </c>
      <c r="C357">
        <v>611</v>
      </c>
      <c r="D357">
        <v>2020</v>
      </c>
      <c r="E357" t="s">
        <v>89</v>
      </c>
      <c r="F357">
        <v>88125.469157254571</v>
      </c>
      <c r="G357">
        <v>90747.169417897501</v>
      </c>
      <c r="H357">
        <v>47811.325803649008</v>
      </c>
      <c r="I357">
        <v>8672.3863973979915</v>
      </c>
      <c r="J357">
        <v>0</v>
      </c>
      <c r="K357">
        <v>0</v>
      </c>
      <c r="L357">
        <v>1398.3153779322331</v>
      </c>
      <c r="M357">
        <v>2333.9113814074722</v>
      </c>
      <c r="N357">
        <v>136001.47240956139</v>
      </c>
      <c r="O357">
        <v>16581.169999999998</v>
      </c>
      <c r="P357">
        <v>512</v>
      </c>
      <c r="Q357">
        <v>1650761.17</v>
      </c>
      <c r="R357">
        <v>57767</v>
      </c>
      <c r="S357">
        <v>10355.786096256679</v>
      </c>
      <c r="T357">
        <v>332521.41598381812</v>
      </c>
      <c r="U357">
        <v>217625.44</v>
      </c>
      <c r="V357">
        <v>4518.26</v>
      </c>
      <c r="W357">
        <v>226631.66</v>
      </c>
      <c r="X357">
        <v>6530.68</v>
      </c>
      <c r="Y357">
        <v>1</v>
      </c>
    </row>
    <row r="358" spans="1:25">
      <c r="A358">
        <v>979422679</v>
      </c>
      <c r="B358">
        <v>6112023</v>
      </c>
      <c r="C358">
        <v>611</v>
      </c>
      <c r="D358">
        <v>2023</v>
      </c>
      <c r="E358" t="s">
        <v>89</v>
      </c>
      <c r="F358">
        <v>119581.70212765961</v>
      </c>
      <c r="G358">
        <v>119838.6359338061</v>
      </c>
      <c r="H358">
        <v>66288.921985815614</v>
      </c>
      <c r="I358">
        <v>8672.3863973979915</v>
      </c>
      <c r="J358">
        <v>0</v>
      </c>
      <c r="K358">
        <v>0</v>
      </c>
      <c r="L358">
        <v>1164.9030732860519</v>
      </c>
      <c r="M358">
        <v>2341.0661938534281</v>
      </c>
      <c r="N358">
        <v>178297.8332059086</v>
      </c>
      <c r="O358">
        <v>17698.23</v>
      </c>
      <c r="P358">
        <v>389</v>
      </c>
      <c r="Q358">
        <v>2072106.91</v>
      </c>
      <c r="R358">
        <v>66416</v>
      </c>
      <c r="S358">
        <v>9203.5555555555566</v>
      </c>
      <c r="T358">
        <v>414594.44299946423</v>
      </c>
      <c r="U358">
        <v>216318.11</v>
      </c>
      <c r="V358">
        <v>2200.63</v>
      </c>
      <c r="W358">
        <v>230858.18</v>
      </c>
      <c r="X358">
        <v>5214.8100000000004</v>
      </c>
      <c r="Y358">
        <v>1</v>
      </c>
    </row>
    <row r="359" spans="1:25">
      <c r="A359">
        <v>979422679</v>
      </c>
      <c r="B359">
        <v>6112024</v>
      </c>
      <c r="C359">
        <v>611</v>
      </c>
      <c r="D359">
        <v>2024</v>
      </c>
      <c r="E359" t="s">
        <v>89</v>
      </c>
      <c r="F359">
        <v>132889</v>
      </c>
      <c r="G359">
        <v>133849</v>
      </c>
      <c r="H359">
        <v>72352</v>
      </c>
      <c r="I359">
        <v>8672.3863973979915</v>
      </c>
      <c r="J359">
        <v>0</v>
      </c>
      <c r="K359">
        <v>0</v>
      </c>
      <c r="L359">
        <v>20521</v>
      </c>
      <c r="M359">
        <v>3586</v>
      </c>
      <c r="N359">
        <v>178951.38639739799</v>
      </c>
      <c r="O359">
        <v>144203.76</v>
      </c>
      <c r="P359">
        <v>1375</v>
      </c>
      <c r="Q359">
        <v>2296470.33</v>
      </c>
      <c r="R359">
        <v>76111</v>
      </c>
      <c r="S359">
        <v>1344</v>
      </c>
      <c r="T359">
        <v>444981.08910039801</v>
      </c>
      <c r="U359">
        <v>216969.60000000001</v>
      </c>
      <c r="V359">
        <v>2200.63</v>
      </c>
      <c r="W359">
        <v>239108.89</v>
      </c>
      <c r="X359">
        <v>5214.8100000000004</v>
      </c>
      <c r="Y359">
        <v>1</v>
      </c>
    </row>
    <row r="360" spans="1:25">
      <c r="A360">
        <v>979422679</v>
      </c>
      <c r="B360">
        <v>6112022</v>
      </c>
      <c r="C360">
        <v>611</v>
      </c>
      <c r="D360">
        <v>2022</v>
      </c>
      <c r="E360" t="s">
        <v>89</v>
      </c>
      <c r="F360">
        <v>108320.3493095045</v>
      </c>
      <c r="G360">
        <v>102333.9748172218</v>
      </c>
      <c r="H360">
        <v>53517.533712428922</v>
      </c>
      <c r="I360">
        <v>8672.3863973979915</v>
      </c>
      <c r="J360">
        <v>0</v>
      </c>
      <c r="K360">
        <v>0</v>
      </c>
      <c r="L360">
        <v>1914.204711616572</v>
      </c>
      <c r="M360">
        <v>2671.8667749796909</v>
      </c>
      <c r="N360">
        <v>161223.10532509911</v>
      </c>
      <c r="O360">
        <v>18091.12</v>
      </c>
      <c r="P360">
        <v>572</v>
      </c>
      <c r="Q360">
        <v>1846608.25</v>
      </c>
      <c r="R360">
        <v>79634</v>
      </c>
      <c r="S360">
        <v>4463.850162866449</v>
      </c>
      <c r="T360">
        <v>388915.39716696547</v>
      </c>
      <c r="U360">
        <v>216725.33</v>
      </c>
      <c r="V360">
        <v>2200.63</v>
      </c>
      <c r="W360">
        <v>224758.04</v>
      </c>
      <c r="X360">
        <v>5214.8100000000004</v>
      </c>
      <c r="Y360">
        <v>1</v>
      </c>
    </row>
    <row r="361" spans="1:25">
      <c r="A361">
        <v>979422679</v>
      </c>
      <c r="B361">
        <v>6112021</v>
      </c>
      <c r="C361">
        <v>611</v>
      </c>
      <c r="D361">
        <v>2021</v>
      </c>
      <c r="E361" t="s">
        <v>89</v>
      </c>
      <c r="F361">
        <v>94211.282718120812</v>
      </c>
      <c r="G361">
        <v>91035.707214765105</v>
      </c>
      <c r="H361">
        <v>49076.481543624162</v>
      </c>
      <c r="I361">
        <v>8672.3863973979915</v>
      </c>
      <c r="J361">
        <v>0</v>
      </c>
      <c r="K361">
        <v>0</v>
      </c>
      <c r="L361">
        <v>683.28271812080538</v>
      </c>
      <c r="M361">
        <v>972.07046979865777</v>
      </c>
      <c r="N361">
        <v>143187.5415987403</v>
      </c>
      <c r="O361">
        <v>18668.84</v>
      </c>
      <c r="P361">
        <v>542</v>
      </c>
      <c r="Q361">
        <v>1707598.92</v>
      </c>
      <c r="R361">
        <v>67540</v>
      </c>
      <c r="S361">
        <v>5533.8708010335922</v>
      </c>
      <c r="T361">
        <v>349208.14959177392</v>
      </c>
      <c r="U361">
        <v>217006.57</v>
      </c>
      <c r="V361">
        <v>2200.63</v>
      </c>
      <c r="W361">
        <v>224458.8</v>
      </c>
      <c r="X361">
        <v>4635.22</v>
      </c>
      <c r="Y361">
        <v>1</v>
      </c>
    </row>
    <row r="362" spans="1:25">
      <c r="A362">
        <v>980824586</v>
      </c>
      <c r="B362">
        <v>6132020</v>
      </c>
      <c r="C362">
        <v>613</v>
      </c>
      <c r="D362">
        <v>2020</v>
      </c>
      <c r="E362" t="s">
        <v>148</v>
      </c>
      <c r="F362">
        <v>0</v>
      </c>
      <c r="G362">
        <v>0</v>
      </c>
      <c r="H362">
        <v>0</v>
      </c>
      <c r="I362">
        <v>0</v>
      </c>
      <c r="J362">
        <v>0</v>
      </c>
      <c r="K362">
        <v>0</v>
      </c>
      <c r="L362">
        <v>0</v>
      </c>
      <c r="M362">
        <v>0</v>
      </c>
      <c r="N362">
        <v>0</v>
      </c>
      <c r="O362">
        <v>0</v>
      </c>
      <c r="P362">
        <v>0</v>
      </c>
      <c r="Q362">
        <v>0</v>
      </c>
      <c r="R362">
        <v>0</v>
      </c>
      <c r="S362">
        <v>0</v>
      </c>
      <c r="T362">
        <v>0</v>
      </c>
      <c r="U362">
        <v>0</v>
      </c>
      <c r="V362">
        <v>0</v>
      </c>
      <c r="W362">
        <v>0</v>
      </c>
      <c r="X362">
        <v>0</v>
      </c>
      <c r="Y362">
        <v>0</v>
      </c>
    </row>
    <row r="363" spans="1:25">
      <c r="A363">
        <v>980824586</v>
      </c>
      <c r="B363">
        <v>6132021</v>
      </c>
      <c r="C363">
        <v>613</v>
      </c>
      <c r="D363">
        <v>2021</v>
      </c>
      <c r="E363" t="s">
        <v>148</v>
      </c>
      <c r="F363">
        <v>0</v>
      </c>
      <c r="G363">
        <v>0</v>
      </c>
      <c r="H363">
        <v>0</v>
      </c>
      <c r="I363">
        <v>0</v>
      </c>
      <c r="J363">
        <v>0</v>
      </c>
      <c r="K363">
        <v>0</v>
      </c>
      <c r="L363">
        <v>0</v>
      </c>
      <c r="M363">
        <v>0</v>
      </c>
      <c r="N363">
        <v>0</v>
      </c>
      <c r="O363">
        <v>0</v>
      </c>
      <c r="P363">
        <v>0</v>
      </c>
      <c r="Q363">
        <v>0</v>
      </c>
      <c r="R363">
        <v>0</v>
      </c>
      <c r="S363">
        <v>0</v>
      </c>
      <c r="T363">
        <v>0</v>
      </c>
      <c r="U363">
        <v>0</v>
      </c>
      <c r="V363">
        <v>0</v>
      </c>
      <c r="W363">
        <v>0</v>
      </c>
      <c r="X363">
        <v>0</v>
      </c>
      <c r="Y363">
        <v>0</v>
      </c>
    </row>
    <row r="364" spans="1:25">
      <c r="A364">
        <v>980824586</v>
      </c>
      <c r="B364">
        <v>6132024</v>
      </c>
      <c r="C364">
        <v>613</v>
      </c>
      <c r="D364">
        <v>2024</v>
      </c>
      <c r="E364" t="s">
        <v>148</v>
      </c>
      <c r="F364">
        <v>0</v>
      </c>
      <c r="G364">
        <v>0</v>
      </c>
      <c r="H364">
        <v>0</v>
      </c>
      <c r="I364">
        <v>0</v>
      </c>
      <c r="J364">
        <v>0</v>
      </c>
      <c r="K364">
        <v>0</v>
      </c>
      <c r="L364">
        <v>0</v>
      </c>
      <c r="M364">
        <v>0</v>
      </c>
      <c r="N364">
        <v>0</v>
      </c>
      <c r="O364">
        <v>0</v>
      </c>
      <c r="P364">
        <v>0</v>
      </c>
      <c r="Q364">
        <v>0</v>
      </c>
      <c r="R364">
        <v>0</v>
      </c>
      <c r="S364">
        <v>0</v>
      </c>
      <c r="T364">
        <v>0</v>
      </c>
      <c r="U364">
        <v>0</v>
      </c>
      <c r="V364">
        <v>0</v>
      </c>
      <c r="W364">
        <v>0</v>
      </c>
      <c r="X364">
        <v>0</v>
      </c>
      <c r="Y364">
        <v>0</v>
      </c>
    </row>
    <row r="365" spans="1:25">
      <c r="A365">
        <v>980824586</v>
      </c>
      <c r="B365">
        <v>6132022</v>
      </c>
      <c r="C365">
        <v>613</v>
      </c>
      <c r="D365">
        <v>2022</v>
      </c>
      <c r="E365" t="s">
        <v>148</v>
      </c>
      <c r="F365">
        <v>0</v>
      </c>
      <c r="G365">
        <v>0</v>
      </c>
      <c r="H365">
        <v>0</v>
      </c>
      <c r="I365">
        <v>0</v>
      </c>
      <c r="J365">
        <v>0</v>
      </c>
      <c r="K365">
        <v>0</v>
      </c>
      <c r="L365">
        <v>0</v>
      </c>
      <c r="M365">
        <v>0</v>
      </c>
      <c r="N365">
        <v>0</v>
      </c>
      <c r="O365">
        <v>0</v>
      </c>
      <c r="P365">
        <v>0</v>
      </c>
      <c r="Q365">
        <v>0</v>
      </c>
      <c r="R365">
        <v>0</v>
      </c>
      <c r="S365">
        <v>0</v>
      </c>
      <c r="T365">
        <v>0</v>
      </c>
      <c r="U365">
        <v>0</v>
      </c>
      <c r="V365">
        <v>0</v>
      </c>
      <c r="W365">
        <v>0</v>
      </c>
      <c r="X365">
        <v>0</v>
      </c>
      <c r="Y365">
        <v>0</v>
      </c>
    </row>
    <row r="366" spans="1:25">
      <c r="A366">
        <v>980824586</v>
      </c>
      <c r="B366">
        <v>6132023</v>
      </c>
      <c r="C366">
        <v>613</v>
      </c>
      <c r="D366">
        <v>2023</v>
      </c>
      <c r="E366" t="s">
        <v>148</v>
      </c>
      <c r="F366">
        <v>0</v>
      </c>
      <c r="G366">
        <v>0</v>
      </c>
      <c r="H366">
        <v>0</v>
      </c>
      <c r="I366">
        <v>0</v>
      </c>
      <c r="J366">
        <v>0</v>
      </c>
      <c r="K366">
        <v>0</v>
      </c>
      <c r="L366">
        <v>0</v>
      </c>
      <c r="M366">
        <v>0</v>
      </c>
      <c r="N366">
        <v>0</v>
      </c>
      <c r="O366">
        <v>0</v>
      </c>
      <c r="P366">
        <v>0</v>
      </c>
      <c r="Q366">
        <v>0</v>
      </c>
      <c r="R366">
        <v>0</v>
      </c>
      <c r="S366">
        <v>0</v>
      </c>
      <c r="T366">
        <v>0</v>
      </c>
      <c r="U366">
        <v>0</v>
      </c>
      <c r="V366">
        <v>0</v>
      </c>
      <c r="W366">
        <v>0</v>
      </c>
      <c r="X366">
        <v>0</v>
      </c>
      <c r="Y366">
        <v>0</v>
      </c>
    </row>
    <row r="367" spans="1:25">
      <c r="A367">
        <v>982974011</v>
      </c>
      <c r="B367">
        <v>6242023</v>
      </c>
      <c r="C367">
        <v>624</v>
      </c>
      <c r="D367">
        <v>2023</v>
      </c>
      <c r="E367" t="s">
        <v>190</v>
      </c>
      <c r="F367">
        <v>121005.5862884161</v>
      </c>
      <c r="G367">
        <v>102334.3806146572</v>
      </c>
      <c r="H367">
        <v>31227.182033096931</v>
      </c>
      <c r="I367">
        <v>7032.9039912111439</v>
      </c>
      <c r="J367">
        <v>-2167.858717715746</v>
      </c>
      <c r="K367">
        <v>0</v>
      </c>
      <c r="L367">
        <v>2300.1205673758859</v>
      </c>
      <c r="M367">
        <v>2757.687943262411</v>
      </c>
      <c r="N367">
        <v>191920.02163283349</v>
      </c>
      <c r="O367">
        <v>155590.5</v>
      </c>
      <c r="P367">
        <v>3266</v>
      </c>
      <c r="Q367">
        <v>3401033.6</v>
      </c>
      <c r="R367">
        <v>118618</v>
      </c>
      <c r="S367">
        <v>5726.450617283951</v>
      </c>
      <c r="T367">
        <v>592323.54072011739</v>
      </c>
      <c r="U367">
        <v>292517.94</v>
      </c>
      <c r="V367">
        <v>0</v>
      </c>
      <c r="W367">
        <v>303839.27</v>
      </c>
      <c r="X367">
        <v>40557.769999999997</v>
      </c>
      <c r="Y367">
        <v>1</v>
      </c>
    </row>
    <row r="368" spans="1:25">
      <c r="A368">
        <v>982974011</v>
      </c>
      <c r="B368">
        <v>6242024</v>
      </c>
      <c r="C368">
        <v>624</v>
      </c>
      <c r="D368">
        <v>2024</v>
      </c>
      <c r="E368" t="s">
        <v>190</v>
      </c>
      <c r="F368">
        <v>100902</v>
      </c>
      <c r="G368">
        <v>73779</v>
      </c>
      <c r="H368">
        <v>37188</v>
      </c>
      <c r="I368">
        <v>7032.9039912111439</v>
      </c>
      <c r="J368">
        <v>-2167.858717715746</v>
      </c>
      <c r="K368">
        <v>0</v>
      </c>
      <c r="L368">
        <v>1236</v>
      </c>
      <c r="M368">
        <v>5797</v>
      </c>
      <c r="N368">
        <v>135325.0452734954</v>
      </c>
      <c r="O368">
        <v>168575.06</v>
      </c>
      <c r="P368">
        <v>3559</v>
      </c>
      <c r="Q368">
        <v>3464293.94</v>
      </c>
      <c r="R368">
        <v>119196</v>
      </c>
      <c r="S368">
        <v>5941</v>
      </c>
      <c r="T368">
        <v>542662.09757349547</v>
      </c>
      <c r="U368">
        <v>291182.71999999997</v>
      </c>
      <c r="V368">
        <v>0</v>
      </c>
      <c r="W368">
        <v>304142.18</v>
      </c>
      <c r="X368">
        <v>40557.769999999997</v>
      </c>
      <c r="Y368">
        <v>1</v>
      </c>
    </row>
    <row r="369" spans="1:25">
      <c r="A369">
        <v>982974011</v>
      </c>
      <c r="B369">
        <v>6242022</v>
      </c>
      <c r="C369">
        <v>624</v>
      </c>
      <c r="D369">
        <v>2022</v>
      </c>
      <c r="E369" t="s">
        <v>190</v>
      </c>
      <c r="F369">
        <v>108661.1917140536</v>
      </c>
      <c r="G369">
        <v>89083.330625507719</v>
      </c>
      <c r="H369">
        <v>27462.61169780666</v>
      </c>
      <c r="I369">
        <v>7032.9039912111439</v>
      </c>
      <c r="J369">
        <v>-2167.858717715746</v>
      </c>
      <c r="K369">
        <v>0</v>
      </c>
      <c r="L369">
        <v>0</v>
      </c>
      <c r="M369">
        <v>4755.9650690495537</v>
      </c>
      <c r="N369">
        <v>170390.9908462005</v>
      </c>
      <c r="O369">
        <v>144052.26</v>
      </c>
      <c r="P369">
        <v>2777</v>
      </c>
      <c r="Q369">
        <v>3296544.05</v>
      </c>
      <c r="R369">
        <v>112787</v>
      </c>
      <c r="S369">
        <v>18835.641693811071</v>
      </c>
      <c r="T369">
        <v>568684.36951701157</v>
      </c>
      <c r="U369">
        <v>291063.86</v>
      </c>
      <c r="V369">
        <v>0</v>
      </c>
      <c r="W369">
        <v>302384.5</v>
      </c>
      <c r="X369">
        <v>40742.67</v>
      </c>
      <c r="Y369">
        <v>1</v>
      </c>
    </row>
    <row r="370" spans="1:25">
      <c r="A370">
        <v>982974011</v>
      </c>
      <c r="B370">
        <v>6242021</v>
      </c>
      <c r="C370">
        <v>624</v>
      </c>
      <c r="D370">
        <v>2021</v>
      </c>
      <c r="E370" t="s">
        <v>190</v>
      </c>
      <c r="F370">
        <v>101545.40184563761</v>
      </c>
      <c r="G370">
        <v>78772.580536912748</v>
      </c>
      <c r="H370">
        <v>25571.338087248321</v>
      </c>
      <c r="I370">
        <v>7032.9039912111439</v>
      </c>
      <c r="J370">
        <v>-2167.858717715746</v>
      </c>
      <c r="K370">
        <v>0</v>
      </c>
      <c r="L370">
        <v>432.63674496644302</v>
      </c>
      <c r="M370">
        <v>3252.9488255033561</v>
      </c>
      <c r="N370">
        <v>155926.1039983276</v>
      </c>
      <c r="O370">
        <v>106369.16</v>
      </c>
      <c r="P370">
        <v>2314</v>
      </c>
      <c r="Q370">
        <v>2962253.24</v>
      </c>
      <c r="R370">
        <v>108188</v>
      </c>
      <c r="S370">
        <v>13926.16020671835</v>
      </c>
      <c r="T370">
        <v>515717.60228504601</v>
      </c>
      <c r="U370">
        <v>294627.68</v>
      </c>
      <c r="V370">
        <v>0</v>
      </c>
      <c r="W370">
        <v>300118.21999999997</v>
      </c>
      <c r="X370">
        <v>34057.15</v>
      </c>
      <c r="Y370">
        <v>1</v>
      </c>
    </row>
    <row r="371" spans="1:25">
      <c r="A371">
        <v>982974011</v>
      </c>
      <c r="B371">
        <v>6242020</v>
      </c>
      <c r="C371">
        <v>624</v>
      </c>
      <c r="D371">
        <v>2020</v>
      </c>
      <c r="E371" t="s">
        <v>190</v>
      </c>
      <c r="F371">
        <v>111532.2980017376</v>
      </c>
      <c r="G371">
        <v>74787.865334491755</v>
      </c>
      <c r="H371">
        <v>24208.123370981761</v>
      </c>
      <c r="I371">
        <v>7032.9039912111439</v>
      </c>
      <c r="J371">
        <v>-2167.858717715746</v>
      </c>
      <c r="K371">
        <v>0</v>
      </c>
      <c r="L371">
        <v>608.30668983492626</v>
      </c>
      <c r="M371">
        <v>5712.8913987836668</v>
      </c>
      <c r="N371">
        <v>160655.8871501245</v>
      </c>
      <c r="O371">
        <v>97027.67</v>
      </c>
      <c r="P371">
        <v>2115</v>
      </c>
      <c r="Q371">
        <v>2719620.94</v>
      </c>
      <c r="R371">
        <v>105467</v>
      </c>
      <c r="S371">
        <v>9599.672014260248</v>
      </c>
      <c r="T371">
        <v>493874.50755138468</v>
      </c>
      <c r="U371">
        <v>292181.07</v>
      </c>
      <c r="V371">
        <v>0</v>
      </c>
      <c r="W371">
        <v>294647.34999999998</v>
      </c>
      <c r="X371">
        <v>32609.5</v>
      </c>
      <c r="Y371">
        <v>1</v>
      </c>
    </row>
    <row r="372" spans="1:25">
      <c r="A372">
        <v>918999361</v>
      </c>
      <c r="B372">
        <v>6252021</v>
      </c>
      <c r="C372">
        <v>625</v>
      </c>
      <c r="D372">
        <v>2021</v>
      </c>
      <c r="E372" t="s">
        <v>221</v>
      </c>
      <c r="F372">
        <v>1806.830536912752</v>
      </c>
      <c r="G372">
        <v>2378.9572147651011</v>
      </c>
      <c r="H372">
        <v>1434.1308724832211</v>
      </c>
      <c r="I372">
        <v>210.3409416587418</v>
      </c>
      <c r="J372">
        <v>0</v>
      </c>
      <c r="K372">
        <v>0</v>
      </c>
      <c r="L372">
        <v>0</v>
      </c>
      <c r="M372">
        <v>0</v>
      </c>
      <c r="N372">
        <v>2961.997820853373</v>
      </c>
      <c r="O372">
        <v>2137.16</v>
      </c>
      <c r="P372">
        <v>65</v>
      </c>
      <c r="Q372">
        <v>137938.73000000001</v>
      </c>
      <c r="R372">
        <v>2872</v>
      </c>
      <c r="S372">
        <v>0</v>
      </c>
      <c r="T372">
        <v>16642.818583853379</v>
      </c>
      <c r="U372">
        <v>8142.24</v>
      </c>
      <c r="V372">
        <v>0</v>
      </c>
      <c r="W372">
        <v>10087.790000000001</v>
      </c>
      <c r="X372">
        <v>165.87</v>
      </c>
      <c r="Y372">
        <v>1</v>
      </c>
    </row>
    <row r="373" spans="1:25">
      <c r="A373">
        <v>918999361</v>
      </c>
      <c r="B373">
        <v>6252022</v>
      </c>
      <c r="C373">
        <v>625</v>
      </c>
      <c r="D373">
        <v>2022</v>
      </c>
      <c r="E373" t="s">
        <v>221</v>
      </c>
      <c r="F373">
        <v>1914.204711616572</v>
      </c>
      <c r="G373">
        <v>1309.5523964256699</v>
      </c>
      <c r="H373">
        <v>145.62307067424859</v>
      </c>
      <c r="I373">
        <v>210.3409416587418</v>
      </c>
      <c r="J373">
        <v>0</v>
      </c>
      <c r="K373">
        <v>0</v>
      </c>
      <c r="L373">
        <v>0</v>
      </c>
      <c r="M373">
        <v>0</v>
      </c>
      <c r="N373">
        <v>3288.474979026736</v>
      </c>
      <c r="O373">
        <v>2071.5100000000002</v>
      </c>
      <c r="P373">
        <v>65</v>
      </c>
      <c r="Q373">
        <v>135897.51999999999</v>
      </c>
      <c r="R373">
        <v>3452</v>
      </c>
      <c r="S373">
        <v>0</v>
      </c>
      <c r="T373">
        <v>17387.69958002674</v>
      </c>
      <c r="U373">
        <v>8142.24</v>
      </c>
      <c r="V373">
        <v>0</v>
      </c>
      <c r="W373">
        <v>10087.790000000001</v>
      </c>
      <c r="X373">
        <v>165.87</v>
      </c>
      <c r="Y373">
        <v>1</v>
      </c>
    </row>
    <row r="374" spans="1:25">
      <c r="A374">
        <v>918999361</v>
      </c>
      <c r="B374">
        <v>6252023</v>
      </c>
      <c r="C374">
        <v>625</v>
      </c>
      <c r="D374">
        <v>2023</v>
      </c>
      <c r="E374" t="s">
        <v>221</v>
      </c>
      <c r="F374">
        <v>1168.9976359338059</v>
      </c>
      <c r="G374">
        <v>1259.078014184397</v>
      </c>
      <c r="H374">
        <v>520.00945626477539</v>
      </c>
      <c r="I374">
        <v>210.3409416587418</v>
      </c>
      <c r="J374">
        <v>0</v>
      </c>
      <c r="K374">
        <v>0</v>
      </c>
      <c r="L374">
        <v>0</v>
      </c>
      <c r="M374">
        <v>0</v>
      </c>
      <c r="N374">
        <v>2118.40713551217</v>
      </c>
      <c r="O374">
        <v>2338.15</v>
      </c>
      <c r="P374">
        <v>65</v>
      </c>
      <c r="Q374">
        <v>136280.31</v>
      </c>
      <c r="R374">
        <v>3494</v>
      </c>
      <c r="S374">
        <v>0</v>
      </c>
      <c r="T374">
        <v>16309.443017512171</v>
      </c>
      <c r="U374">
        <v>8142.24</v>
      </c>
      <c r="V374">
        <v>0</v>
      </c>
      <c r="W374">
        <v>10087.790000000001</v>
      </c>
      <c r="X374">
        <v>165.87</v>
      </c>
      <c r="Y374">
        <v>1</v>
      </c>
    </row>
    <row r="375" spans="1:25">
      <c r="A375">
        <v>918999361</v>
      </c>
      <c r="B375">
        <v>6252020</v>
      </c>
      <c r="C375">
        <v>625</v>
      </c>
      <c r="D375">
        <v>2020</v>
      </c>
      <c r="E375" t="s">
        <v>221</v>
      </c>
      <c r="F375">
        <v>547.36316246741967</v>
      </c>
      <c r="G375">
        <v>1915.206776715899</v>
      </c>
      <c r="H375">
        <v>1605.974804517811</v>
      </c>
      <c r="I375">
        <v>210.3409416587418</v>
      </c>
      <c r="J375">
        <v>0</v>
      </c>
      <c r="K375">
        <v>0</v>
      </c>
      <c r="L375">
        <v>0</v>
      </c>
      <c r="M375">
        <v>0</v>
      </c>
      <c r="N375">
        <v>1066.9360763242501</v>
      </c>
      <c r="O375">
        <v>2202.81</v>
      </c>
      <c r="P375">
        <v>65</v>
      </c>
      <c r="Q375">
        <v>95490.45</v>
      </c>
      <c r="R375">
        <v>2551</v>
      </c>
      <c r="S375">
        <v>92.877005347593581</v>
      </c>
      <c r="T375">
        <v>11268.88612367184</v>
      </c>
      <c r="U375">
        <v>6621.13</v>
      </c>
      <c r="V375">
        <v>0</v>
      </c>
      <c r="W375">
        <v>10054.89</v>
      </c>
      <c r="X375">
        <v>165.87</v>
      </c>
      <c r="Y375">
        <v>1</v>
      </c>
    </row>
    <row r="376" spans="1:25">
      <c r="A376">
        <v>918999361</v>
      </c>
      <c r="B376">
        <v>6252024</v>
      </c>
      <c r="C376">
        <v>625</v>
      </c>
      <c r="D376">
        <v>2024</v>
      </c>
      <c r="E376" t="s">
        <v>221</v>
      </c>
      <c r="F376">
        <v>1300</v>
      </c>
      <c r="G376">
        <v>688</v>
      </c>
      <c r="H376">
        <v>191</v>
      </c>
      <c r="I376">
        <v>210.3409416587418</v>
      </c>
      <c r="J376">
        <v>0</v>
      </c>
      <c r="K376">
        <v>0</v>
      </c>
      <c r="L376">
        <v>0</v>
      </c>
      <c r="M376">
        <v>0</v>
      </c>
      <c r="N376">
        <v>2007.3409416587419</v>
      </c>
      <c r="O376">
        <v>2279.5700000000002</v>
      </c>
      <c r="P376">
        <v>58</v>
      </c>
      <c r="Q376">
        <v>136486.35</v>
      </c>
      <c r="R376">
        <v>3586</v>
      </c>
      <c r="S376">
        <v>0</v>
      </c>
      <c r="T376">
        <v>16294.68700565874</v>
      </c>
      <c r="U376">
        <v>8142.24</v>
      </c>
      <c r="V376">
        <v>0</v>
      </c>
      <c r="W376">
        <v>10087.790000000001</v>
      </c>
      <c r="X376">
        <v>165.87</v>
      </c>
      <c r="Y376">
        <v>1</v>
      </c>
    </row>
    <row r="377" spans="1:25">
      <c r="A377">
        <v>925549738</v>
      </c>
      <c r="B377">
        <v>6592020</v>
      </c>
      <c r="C377">
        <v>659</v>
      </c>
      <c r="D377">
        <v>2020</v>
      </c>
      <c r="E377" t="s">
        <v>149</v>
      </c>
      <c r="F377">
        <v>889.32406602953972</v>
      </c>
      <c r="G377">
        <v>75.615117289313659</v>
      </c>
      <c r="H377">
        <v>0</v>
      </c>
      <c r="I377">
        <v>12.590009495088131</v>
      </c>
      <c r="J377">
        <v>-15.726041056477641</v>
      </c>
      <c r="K377">
        <v>0</v>
      </c>
      <c r="L377">
        <v>0</v>
      </c>
      <c r="M377">
        <v>0</v>
      </c>
      <c r="N377">
        <v>961.80315175746387</v>
      </c>
      <c r="O377">
        <v>0</v>
      </c>
      <c r="P377">
        <v>0</v>
      </c>
      <c r="Q377">
        <v>5327.75</v>
      </c>
      <c r="R377">
        <v>178</v>
      </c>
      <c r="S377">
        <v>0</v>
      </c>
      <c r="T377">
        <v>1548.441576757464</v>
      </c>
      <c r="U377">
        <v>0</v>
      </c>
      <c r="V377">
        <v>0</v>
      </c>
      <c r="W377">
        <v>2920.15</v>
      </c>
      <c r="X377">
        <v>0</v>
      </c>
      <c r="Y377">
        <v>0</v>
      </c>
    </row>
    <row r="378" spans="1:25">
      <c r="A378">
        <v>925549738</v>
      </c>
      <c r="B378">
        <v>6592021</v>
      </c>
      <c r="C378">
        <v>659</v>
      </c>
      <c r="D378">
        <v>2021</v>
      </c>
      <c r="E378" t="s">
        <v>149</v>
      </c>
      <c r="F378">
        <v>1114.829697986577</v>
      </c>
      <c r="G378">
        <v>208.14513422818791</v>
      </c>
      <c r="H378">
        <v>29.423657718120811</v>
      </c>
      <c r="I378">
        <v>12.590009495088131</v>
      </c>
      <c r="J378">
        <v>-15.726041056477641</v>
      </c>
      <c r="K378">
        <v>0</v>
      </c>
      <c r="L378">
        <v>0</v>
      </c>
      <c r="M378">
        <v>0</v>
      </c>
      <c r="N378">
        <v>1290.4151429352551</v>
      </c>
      <c r="O378">
        <v>0</v>
      </c>
      <c r="P378">
        <v>0</v>
      </c>
      <c r="Q378">
        <v>5394.41</v>
      </c>
      <c r="R378">
        <v>184</v>
      </c>
      <c r="S378">
        <v>0</v>
      </c>
      <c r="T378">
        <v>1888.166389935255</v>
      </c>
      <c r="U378">
        <v>0</v>
      </c>
      <c r="V378">
        <v>0</v>
      </c>
      <c r="W378">
        <v>2920.15</v>
      </c>
      <c r="X378">
        <v>0</v>
      </c>
      <c r="Y378">
        <v>0</v>
      </c>
    </row>
    <row r="379" spans="1:25">
      <c r="A379">
        <v>925549738</v>
      </c>
      <c r="B379">
        <v>6592022</v>
      </c>
      <c r="C379">
        <v>659</v>
      </c>
      <c r="D379">
        <v>2022</v>
      </c>
      <c r="E379" t="s">
        <v>149</v>
      </c>
      <c r="F379">
        <v>465.36068237205529</v>
      </c>
      <c r="G379">
        <v>235.31844029244519</v>
      </c>
      <c r="H379">
        <v>18.99431356620634</v>
      </c>
      <c r="I379">
        <v>12.590009495088131</v>
      </c>
      <c r="J379">
        <v>-15.726041056477641</v>
      </c>
      <c r="K379">
        <v>0</v>
      </c>
      <c r="L379">
        <v>0</v>
      </c>
      <c r="M379">
        <v>0</v>
      </c>
      <c r="N379">
        <v>678.54877753690471</v>
      </c>
      <c r="O379">
        <v>0</v>
      </c>
      <c r="P379">
        <v>0</v>
      </c>
      <c r="Q379">
        <v>5249.98</v>
      </c>
      <c r="R379">
        <v>183</v>
      </c>
      <c r="S379">
        <v>0</v>
      </c>
      <c r="T379">
        <v>1264.2222435369049</v>
      </c>
      <c r="U379">
        <v>0</v>
      </c>
      <c r="V379">
        <v>0</v>
      </c>
      <c r="W379">
        <v>2920.15</v>
      </c>
      <c r="X379">
        <v>0</v>
      </c>
      <c r="Y379">
        <v>0</v>
      </c>
    </row>
    <row r="380" spans="1:25">
      <c r="A380">
        <v>925549738</v>
      </c>
      <c r="B380">
        <v>6592024</v>
      </c>
      <c r="C380">
        <v>659</v>
      </c>
      <c r="D380">
        <v>2024</v>
      </c>
      <c r="E380" t="s">
        <v>149</v>
      </c>
      <c r="F380">
        <v>0</v>
      </c>
      <c r="G380">
        <v>0</v>
      </c>
      <c r="H380">
        <v>0</v>
      </c>
      <c r="I380">
        <v>12.590009495088131</v>
      </c>
      <c r="J380">
        <v>-15.726041056477641</v>
      </c>
      <c r="K380">
        <v>0</v>
      </c>
      <c r="L380">
        <v>0</v>
      </c>
      <c r="M380">
        <v>0</v>
      </c>
      <c r="N380">
        <v>0</v>
      </c>
      <c r="O380">
        <v>0</v>
      </c>
      <c r="P380">
        <v>0</v>
      </c>
      <c r="Q380">
        <v>0</v>
      </c>
      <c r="R380">
        <v>0</v>
      </c>
      <c r="S380">
        <v>0</v>
      </c>
      <c r="T380">
        <v>-3.1360315613895078</v>
      </c>
      <c r="U380">
        <v>0</v>
      </c>
      <c r="V380">
        <v>0</v>
      </c>
      <c r="W380">
        <v>0</v>
      </c>
      <c r="X380">
        <v>0</v>
      </c>
      <c r="Y380">
        <v>0</v>
      </c>
    </row>
    <row r="381" spans="1:25">
      <c r="A381">
        <v>925549738</v>
      </c>
      <c r="B381">
        <v>6592023</v>
      </c>
      <c r="C381">
        <v>659</v>
      </c>
      <c r="D381">
        <v>2023</v>
      </c>
      <c r="E381" t="s">
        <v>149</v>
      </c>
      <c r="F381">
        <v>369.53427895981088</v>
      </c>
      <c r="G381">
        <v>134.09692671394799</v>
      </c>
      <c r="H381">
        <v>0</v>
      </c>
      <c r="I381">
        <v>12.590009495088131</v>
      </c>
      <c r="J381">
        <v>-15.726041056477641</v>
      </c>
      <c r="K381">
        <v>0</v>
      </c>
      <c r="L381">
        <v>0</v>
      </c>
      <c r="M381">
        <v>0</v>
      </c>
      <c r="N381">
        <v>500.49517411236928</v>
      </c>
      <c r="O381">
        <v>0</v>
      </c>
      <c r="P381">
        <v>0</v>
      </c>
      <c r="Q381">
        <v>0</v>
      </c>
      <c r="R381">
        <v>87</v>
      </c>
      <c r="S381">
        <v>0</v>
      </c>
      <c r="T381">
        <v>587.49517411236934</v>
      </c>
      <c r="U381">
        <v>0</v>
      </c>
      <c r="V381">
        <v>0</v>
      </c>
      <c r="W381">
        <v>0</v>
      </c>
      <c r="X381">
        <v>0</v>
      </c>
      <c r="Y381">
        <v>0</v>
      </c>
    </row>
    <row r="382" spans="1:25">
      <c r="A382">
        <v>980489698</v>
      </c>
      <c r="B382">
        <v>6752020</v>
      </c>
      <c r="C382">
        <v>675</v>
      </c>
      <c r="D382">
        <v>2020</v>
      </c>
      <c r="E382" t="s">
        <v>90</v>
      </c>
      <c r="F382">
        <v>316607.26759339712</v>
      </c>
      <c r="G382">
        <v>164111.89052997401</v>
      </c>
      <c r="H382">
        <v>116905.4856646394</v>
      </c>
      <c r="I382">
        <v>14250.376397398069</v>
      </c>
      <c r="J382">
        <v>-5951.805626559787</v>
      </c>
      <c r="K382">
        <v>246.2929325751422</v>
      </c>
      <c r="L382">
        <v>18935.3796698523</v>
      </c>
      <c r="M382">
        <v>10666.245873153781</v>
      </c>
      <c r="N382">
        <v>342756.91061913891</v>
      </c>
      <c r="O382">
        <v>299631.65000000002</v>
      </c>
      <c r="P382">
        <v>10735</v>
      </c>
      <c r="Q382">
        <v>6437268.3300000001</v>
      </c>
      <c r="R382">
        <v>244565</v>
      </c>
      <c r="S382">
        <v>102338.55258467019</v>
      </c>
      <c r="T382">
        <v>1217115.6916698089</v>
      </c>
      <c r="U382">
        <v>370611.24</v>
      </c>
      <c r="V382">
        <v>13479.58</v>
      </c>
      <c r="W382">
        <v>716233.8</v>
      </c>
      <c r="X382">
        <v>193695.11</v>
      </c>
      <c r="Y382">
        <v>1</v>
      </c>
    </row>
    <row r="383" spans="1:25">
      <c r="A383">
        <v>980489698</v>
      </c>
      <c r="B383">
        <v>6752021</v>
      </c>
      <c r="C383">
        <v>675</v>
      </c>
      <c r="D383">
        <v>2021</v>
      </c>
      <c r="E383" t="s">
        <v>90</v>
      </c>
      <c r="F383">
        <v>359574.53355704702</v>
      </c>
      <c r="G383">
        <v>174368.9546979866</v>
      </c>
      <c r="H383">
        <v>116546.01845637579</v>
      </c>
      <c r="I383">
        <v>14250.376397398069</v>
      </c>
      <c r="J383">
        <v>-5951.805626559787</v>
      </c>
      <c r="K383">
        <v>246.2929325751422</v>
      </c>
      <c r="L383">
        <v>1091.944630872483</v>
      </c>
      <c r="M383">
        <v>11664.84563758389</v>
      </c>
      <c r="N383">
        <v>413185.54323361482</v>
      </c>
      <c r="O383">
        <v>288637.8</v>
      </c>
      <c r="P383">
        <v>11608</v>
      </c>
      <c r="Q383">
        <v>6700023.8700000001</v>
      </c>
      <c r="R383">
        <v>263067</v>
      </c>
      <c r="S383">
        <v>52502.153316106807</v>
      </c>
      <c r="T383">
        <v>1276393.0466387221</v>
      </c>
      <c r="U383">
        <v>370611.24</v>
      </c>
      <c r="V383">
        <v>13479.58</v>
      </c>
      <c r="W383">
        <v>716282.55</v>
      </c>
      <c r="X383">
        <v>193695.11</v>
      </c>
      <c r="Y383">
        <v>1</v>
      </c>
    </row>
    <row r="384" spans="1:25">
      <c r="A384">
        <v>980489698</v>
      </c>
      <c r="B384">
        <v>6752022</v>
      </c>
      <c r="C384">
        <v>675</v>
      </c>
      <c r="D384">
        <v>2022</v>
      </c>
      <c r="E384" t="s">
        <v>90</v>
      </c>
      <c r="F384">
        <v>373453.53046303819</v>
      </c>
      <c r="G384">
        <v>165728.551584078</v>
      </c>
      <c r="H384">
        <v>103781.7636068237</v>
      </c>
      <c r="I384">
        <v>14250.376397398069</v>
      </c>
      <c r="J384">
        <v>-5951.805626559787</v>
      </c>
      <c r="K384">
        <v>246.2929325751422</v>
      </c>
      <c r="L384">
        <v>13898.561332250199</v>
      </c>
      <c r="M384">
        <v>12814.83021933388</v>
      </c>
      <c r="N384">
        <v>417231.79059212178</v>
      </c>
      <c r="O384">
        <v>281126.43</v>
      </c>
      <c r="P384">
        <v>10489</v>
      </c>
      <c r="Q384">
        <v>6982281.5</v>
      </c>
      <c r="R384">
        <v>245971</v>
      </c>
      <c r="S384">
        <v>18803.00325732899</v>
      </c>
      <c r="T384">
        <v>1249598.1820804509</v>
      </c>
      <c r="U384">
        <v>373300.41</v>
      </c>
      <c r="V384">
        <v>13479.58</v>
      </c>
      <c r="W384">
        <v>728604.8</v>
      </c>
      <c r="X384">
        <v>196359.91</v>
      </c>
      <c r="Y384">
        <v>1</v>
      </c>
    </row>
    <row r="385" spans="1:25">
      <c r="A385">
        <v>980489698</v>
      </c>
      <c r="B385">
        <v>6752024</v>
      </c>
      <c r="C385">
        <v>675</v>
      </c>
      <c r="D385">
        <v>2024</v>
      </c>
      <c r="E385" t="s">
        <v>90</v>
      </c>
      <c r="F385">
        <v>397483</v>
      </c>
      <c r="G385">
        <v>202137</v>
      </c>
      <c r="H385">
        <v>98677</v>
      </c>
      <c r="I385">
        <v>14250.376397398069</v>
      </c>
      <c r="J385">
        <v>-5951.805626559787</v>
      </c>
      <c r="K385">
        <v>246.2929325751422</v>
      </c>
      <c r="L385">
        <v>25532</v>
      </c>
      <c r="M385">
        <v>13117</v>
      </c>
      <c r="N385">
        <v>470838.8637034134</v>
      </c>
      <c r="O385">
        <v>281546.59000000003</v>
      </c>
      <c r="P385">
        <v>9361</v>
      </c>
      <c r="Q385">
        <v>8049526.2800000003</v>
      </c>
      <c r="R385">
        <v>276590</v>
      </c>
      <c r="S385">
        <v>27300</v>
      </c>
      <c r="T385">
        <v>1423083.152832414</v>
      </c>
      <c r="U385">
        <v>374096.5</v>
      </c>
      <c r="V385">
        <v>13479.58</v>
      </c>
      <c r="W385">
        <v>750324.35</v>
      </c>
      <c r="X385">
        <v>213893.74</v>
      </c>
      <c r="Y385">
        <v>1</v>
      </c>
    </row>
    <row r="386" spans="1:25">
      <c r="A386">
        <v>980489698</v>
      </c>
      <c r="B386">
        <v>6752023</v>
      </c>
      <c r="C386">
        <v>675</v>
      </c>
      <c r="D386">
        <v>2023</v>
      </c>
      <c r="E386" t="s">
        <v>90</v>
      </c>
      <c r="F386">
        <v>384661.64066193852</v>
      </c>
      <c r="G386">
        <v>181545.74231678489</v>
      </c>
      <c r="H386">
        <v>90608.576832151302</v>
      </c>
      <c r="I386">
        <v>14250.376397398069</v>
      </c>
      <c r="J386">
        <v>-5951.805626559787</v>
      </c>
      <c r="K386">
        <v>246.2929325751422</v>
      </c>
      <c r="L386">
        <v>42904.874704491733</v>
      </c>
      <c r="M386">
        <v>11824.073286052009</v>
      </c>
      <c r="N386">
        <v>429414.72185944178</v>
      </c>
      <c r="O386">
        <v>286937.96999999997</v>
      </c>
      <c r="P386">
        <v>10269</v>
      </c>
      <c r="Q386">
        <v>7435899.7699999996</v>
      </c>
      <c r="R386">
        <v>278944</v>
      </c>
      <c r="S386">
        <v>23551.12345679013</v>
      </c>
      <c r="T386">
        <v>1334520.4999742319</v>
      </c>
      <c r="U386">
        <v>374521.55</v>
      </c>
      <c r="V386">
        <v>13479.58</v>
      </c>
      <c r="W386">
        <v>734125.87</v>
      </c>
      <c r="X386">
        <v>206473.84</v>
      </c>
      <c r="Y386">
        <v>1</v>
      </c>
    </row>
    <row r="387" spans="1:25">
      <c r="A387">
        <v>987059729</v>
      </c>
      <c r="B387">
        <v>6852022</v>
      </c>
      <c r="C387">
        <v>685</v>
      </c>
      <c r="D387">
        <v>2022</v>
      </c>
      <c r="E387" t="s">
        <v>150</v>
      </c>
      <c r="F387">
        <v>426.31681559707562</v>
      </c>
      <c r="G387">
        <v>674.29813160032506</v>
      </c>
      <c r="H387">
        <v>0</v>
      </c>
      <c r="I387">
        <v>68.06502503638059</v>
      </c>
      <c r="J387">
        <v>0</v>
      </c>
      <c r="K387">
        <v>0</v>
      </c>
      <c r="L387">
        <v>0</v>
      </c>
      <c r="M387">
        <v>0</v>
      </c>
      <c r="N387">
        <v>1168.679972233781</v>
      </c>
      <c r="O387">
        <v>0</v>
      </c>
      <c r="P387">
        <v>0</v>
      </c>
      <c r="Q387">
        <v>17461.89</v>
      </c>
      <c r="R387">
        <v>497</v>
      </c>
      <c r="S387">
        <v>0</v>
      </c>
      <c r="T387">
        <v>3005.006935233781</v>
      </c>
      <c r="U387">
        <v>0</v>
      </c>
      <c r="V387">
        <v>0</v>
      </c>
      <c r="W387">
        <v>1152.0899999999999</v>
      </c>
      <c r="X387">
        <v>5.04</v>
      </c>
      <c r="Y387">
        <v>0</v>
      </c>
    </row>
    <row r="388" spans="1:25">
      <c r="A388">
        <v>987059729</v>
      </c>
      <c r="B388">
        <v>6852023</v>
      </c>
      <c r="C388">
        <v>685</v>
      </c>
      <c r="D388">
        <v>2023</v>
      </c>
      <c r="E388" t="s">
        <v>150</v>
      </c>
      <c r="F388">
        <v>1475.0661938534281</v>
      </c>
      <c r="G388">
        <v>454.49645390070918</v>
      </c>
      <c r="H388">
        <v>0</v>
      </c>
      <c r="I388">
        <v>68.06502503638059</v>
      </c>
      <c r="J388">
        <v>0</v>
      </c>
      <c r="K388">
        <v>0</v>
      </c>
      <c r="L388">
        <v>0</v>
      </c>
      <c r="M388">
        <v>0</v>
      </c>
      <c r="N388">
        <v>1997.6276727905181</v>
      </c>
      <c r="O388">
        <v>0</v>
      </c>
      <c r="P388">
        <v>0</v>
      </c>
      <c r="Q388">
        <v>16958.91</v>
      </c>
      <c r="R388">
        <v>498</v>
      </c>
      <c r="S388">
        <v>0</v>
      </c>
      <c r="T388">
        <v>3796.3760697905182</v>
      </c>
      <c r="U388">
        <v>0</v>
      </c>
      <c r="V388">
        <v>0</v>
      </c>
      <c r="W388">
        <v>1152.0899999999999</v>
      </c>
      <c r="X388">
        <v>5.04</v>
      </c>
      <c r="Y388">
        <v>0</v>
      </c>
    </row>
    <row r="389" spans="1:25">
      <c r="A389">
        <v>987059729</v>
      </c>
      <c r="B389">
        <v>6852021</v>
      </c>
      <c r="C389">
        <v>685</v>
      </c>
      <c r="D389">
        <v>2021</v>
      </c>
      <c r="E389" t="s">
        <v>150</v>
      </c>
      <c r="F389">
        <v>591.7424496644295</v>
      </c>
      <c r="G389">
        <v>500.20218120805367</v>
      </c>
      <c r="H389">
        <v>0</v>
      </c>
      <c r="I389">
        <v>68.06502503638059</v>
      </c>
      <c r="J389">
        <v>0</v>
      </c>
      <c r="K389">
        <v>0</v>
      </c>
      <c r="L389">
        <v>0</v>
      </c>
      <c r="M389">
        <v>0</v>
      </c>
      <c r="N389">
        <v>1160.009655908864</v>
      </c>
      <c r="O389">
        <v>0</v>
      </c>
      <c r="P389">
        <v>0</v>
      </c>
      <c r="Q389">
        <v>17963.86</v>
      </c>
      <c r="R389">
        <v>498</v>
      </c>
      <c r="S389">
        <v>0</v>
      </c>
      <c r="T389">
        <v>3035.8377179088639</v>
      </c>
      <c r="U389">
        <v>0</v>
      </c>
      <c r="V389">
        <v>0</v>
      </c>
      <c r="W389">
        <v>1152.0899999999999</v>
      </c>
      <c r="X389">
        <v>5.04</v>
      </c>
      <c r="Y389">
        <v>0</v>
      </c>
    </row>
    <row r="390" spans="1:25">
      <c r="A390">
        <v>987059729</v>
      </c>
      <c r="B390">
        <v>6852024</v>
      </c>
      <c r="C390">
        <v>685</v>
      </c>
      <c r="D390">
        <v>2024</v>
      </c>
      <c r="E390" t="s">
        <v>150</v>
      </c>
      <c r="F390">
        <v>1525</v>
      </c>
      <c r="G390">
        <v>452</v>
      </c>
      <c r="H390">
        <v>0</v>
      </c>
      <c r="I390">
        <v>68.06502503638059</v>
      </c>
      <c r="J390">
        <v>0</v>
      </c>
      <c r="K390">
        <v>0</v>
      </c>
      <c r="L390">
        <v>0</v>
      </c>
      <c r="M390">
        <v>0</v>
      </c>
      <c r="N390">
        <v>2045.065025036381</v>
      </c>
      <c r="O390">
        <v>0</v>
      </c>
      <c r="P390">
        <v>0</v>
      </c>
      <c r="Q390">
        <v>16456.939999999999</v>
      </c>
      <c r="R390">
        <v>497</v>
      </c>
      <c r="S390">
        <v>0</v>
      </c>
      <c r="T390">
        <v>3804.3123230363808</v>
      </c>
      <c r="U390">
        <v>0</v>
      </c>
      <c r="V390">
        <v>0</v>
      </c>
      <c r="W390">
        <v>1152.0899999999999</v>
      </c>
      <c r="X390">
        <v>5.04</v>
      </c>
      <c r="Y390">
        <v>0</v>
      </c>
    </row>
    <row r="391" spans="1:25">
      <c r="A391">
        <v>987059729</v>
      </c>
      <c r="B391">
        <v>6852020</v>
      </c>
      <c r="C391">
        <v>685</v>
      </c>
      <c r="D391">
        <v>2020</v>
      </c>
      <c r="E391" t="s">
        <v>150</v>
      </c>
      <c r="F391">
        <v>1075.540399652476</v>
      </c>
      <c r="G391">
        <v>282.14596003475242</v>
      </c>
      <c r="H391">
        <v>0</v>
      </c>
      <c r="I391">
        <v>68.06502503638059</v>
      </c>
      <c r="J391">
        <v>0</v>
      </c>
      <c r="K391">
        <v>0</v>
      </c>
      <c r="L391">
        <v>0</v>
      </c>
      <c r="M391">
        <v>0</v>
      </c>
      <c r="N391">
        <v>1425.7513847236089</v>
      </c>
      <c r="O391">
        <v>0</v>
      </c>
      <c r="P391">
        <v>0</v>
      </c>
      <c r="Q391">
        <v>18466.84</v>
      </c>
      <c r="R391">
        <v>595</v>
      </c>
      <c r="S391">
        <v>0</v>
      </c>
      <c r="T391">
        <v>3437.1580127236089</v>
      </c>
      <c r="U391">
        <v>0</v>
      </c>
      <c r="V391">
        <v>0</v>
      </c>
      <c r="W391">
        <v>588.02</v>
      </c>
      <c r="X391">
        <v>5.04</v>
      </c>
      <c r="Y391">
        <v>0</v>
      </c>
    </row>
    <row r="392" spans="1:25">
      <c r="A392">
        <v>988807648</v>
      </c>
      <c r="B392">
        <v>6992020</v>
      </c>
      <c r="C392">
        <v>699</v>
      </c>
      <c r="D392">
        <v>2020</v>
      </c>
      <c r="E392" t="s">
        <v>91</v>
      </c>
      <c r="F392">
        <v>39595.235447437008</v>
      </c>
      <c r="G392">
        <v>39367.261511728932</v>
      </c>
      <c r="H392">
        <v>22617.948740225889</v>
      </c>
      <c r="I392">
        <v>3474.8807286961091</v>
      </c>
      <c r="J392">
        <v>3884.0774718220218</v>
      </c>
      <c r="K392">
        <v>0</v>
      </c>
      <c r="L392">
        <v>6929.5047784535191</v>
      </c>
      <c r="M392">
        <v>5478.1459600347534</v>
      </c>
      <c r="N392">
        <v>51295.855680969908</v>
      </c>
      <c r="O392">
        <v>17383.11</v>
      </c>
      <c r="P392">
        <v>591</v>
      </c>
      <c r="Q392">
        <v>697971.61</v>
      </c>
      <c r="R392">
        <v>28143</v>
      </c>
      <c r="S392">
        <v>5576.1925133689829</v>
      </c>
      <c r="T392">
        <v>140473.75521833889</v>
      </c>
      <c r="U392">
        <v>100968.45</v>
      </c>
      <c r="V392">
        <v>2183.44</v>
      </c>
      <c r="W392">
        <v>57161.06</v>
      </c>
      <c r="X392">
        <v>7842.69</v>
      </c>
      <c r="Y392">
        <v>1</v>
      </c>
    </row>
    <row r="393" spans="1:25">
      <c r="A393">
        <v>988807648</v>
      </c>
      <c r="B393">
        <v>6992021</v>
      </c>
      <c r="C393">
        <v>699</v>
      </c>
      <c r="D393">
        <v>2021</v>
      </c>
      <c r="E393" t="s">
        <v>91</v>
      </c>
      <c r="F393">
        <v>33071.101510067107</v>
      </c>
      <c r="G393">
        <v>36582.324664429543</v>
      </c>
      <c r="H393">
        <v>28677.16862416107</v>
      </c>
      <c r="I393">
        <v>3474.8807286961091</v>
      </c>
      <c r="J393">
        <v>3884.0774718220218</v>
      </c>
      <c r="K393">
        <v>0</v>
      </c>
      <c r="L393">
        <v>732.32214765100673</v>
      </c>
      <c r="M393">
        <v>3337.9505033557052</v>
      </c>
      <c r="N393">
        <v>44264.943099846991</v>
      </c>
      <c r="O393">
        <v>22205.86</v>
      </c>
      <c r="P393">
        <v>615</v>
      </c>
      <c r="Q393">
        <v>803829.71</v>
      </c>
      <c r="R393">
        <v>30993</v>
      </c>
      <c r="S393">
        <v>2376.261843238588</v>
      </c>
      <c r="T393">
        <v>141606.13316208561</v>
      </c>
      <c r="U393">
        <v>104570.42</v>
      </c>
      <c r="V393">
        <v>2183.44</v>
      </c>
      <c r="W393">
        <v>57161.06</v>
      </c>
      <c r="X393">
        <v>8205.1299999999992</v>
      </c>
      <c r="Y393">
        <v>1</v>
      </c>
    </row>
    <row r="394" spans="1:25">
      <c r="A394">
        <v>988807648</v>
      </c>
      <c r="B394">
        <v>6992024</v>
      </c>
      <c r="C394">
        <v>699</v>
      </c>
      <c r="D394">
        <v>2024</v>
      </c>
      <c r="E394" t="s">
        <v>91</v>
      </c>
      <c r="F394">
        <v>47895</v>
      </c>
      <c r="G394">
        <v>37424</v>
      </c>
      <c r="H394">
        <v>25008</v>
      </c>
      <c r="I394">
        <v>3474.8807286961091</v>
      </c>
      <c r="J394">
        <v>3884.0774718220218</v>
      </c>
      <c r="K394">
        <v>0</v>
      </c>
      <c r="L394">
        <v>698</v>
      </c>
      <c r="M394">
        <v>7216</v>
      </c>
      <c r="N394">
        <v>59755.958200518129</v>
      </c>
      <c r="O394">
        <v>32225.06</v>
      </c>
      <c r="P394">
        <v>1011</v>
      </c>
      <c r="Q394">
        <v>1086894.33</v>
      </c>
      <c r="R394">
        <v>41068</v>
      </c>
      <c r="S394">
        <v>4221</v>
      </c>
      <c r="T394">
        <v>191892.41541351809</v>
      </c>
      <c r="U394">
        <v>104118.36</v>
      </c>
      <c r="V394">
        <v>2185.71</v>
      </c>
      <c r="W394">
        <v>64342.63</v>
      </c>
      <c r="X394">
        <v>12926.7</v>
      </c>
      <c r="Y394">
        <v>1</v>
      </c>
    </row>
    <row r="395" spans="1:25">
      <c r="A395">
        <v>988807648</v>
      </c>
      <c r="B395">
        <v>6992022</v>
      </c>
      <c r="C395">
        <v>699</v>
      </c>
      <c r="D395">
        <v>2022</v>
      </c>
      <c r="E395" t="s">
        <v>91</v>
      </c>
      <c r="F395">
        <v>51530.517465475234</v>
      </c>
      <c r="G395">
        <v>41337.957757920398</v>
      </c>
      <c r="H395">
        <v>34042.030869212023</v>
      </c>
      <c r="I395">
        <v>3474.8807286961091</v>
      </c>
      <c r="J395">
        <v>3884.0774718220218</v>
      </c>
      <c r="K395">
        <v>0</v>
      </c>
      <c r="L395">
        <v>901.17465475223401</v>
      </c>
      <c r="M395">
        <v>4520.6466287571084</v>
      </c>
      <c r="N395">
        <v>60763.581271192394</v>
      </c>
      <c r="O395">
        <v>32127.09</v>
      </c>
      <c r="P395">
        <v>736</v>
      </c>
      <c r="Q395">
        <v>922593.59</v>
      </c>
      <c r="R395">
        <v>40923</v>
      </c>
      <c r="S395">
        <v>2872.1824104234529</v>
      </c>
      <c r="T395">
        <v>178521.83983761579</v>
      </c>
      <c r="U395">
        <v>104521.48</v>
      </c>
      <c r="V395">
        <v>2183.44</v>
      </c>
      <c r="W395">
        <v>64638.33</v>
      </c>
      <c r="X395">
        <v>9614.92</v>
      </c>
      <c r="Y395">
        <v>1</v>
      </c>
    </row>
    <row r="396" spans="1:25">
      <c r="A396">
        <v>988807648</v>
      </c>
      <c r="B396">
        <v>6992023</v>
      </c>
      <c r="C396">
        <v>699</v>
      </c>
      <c r="D396">
        <v>2023</v>
      </c>
      <c r="E396" t="s">
        <v>91</v>
      </c>
      <c r="F396">
        <v>40377.505910165477</v>
      </c>
      <c r="G396">
        <v>39394.81087470449</v>
      </c>
      <c r="H396">
        <v>27584.044917257681</v>
      </c>
      <c r="I396">
        <v>3474.8807286961091</v>
      </c>
      <c r="J396">
        <v>3884.0774718220218</v>
      </c>
      <c r="K396">
        <v>0</v>
      </c>
      <c r="L396">
        <v>252.83924349881801</v>
      </c>
      <c r="M396">
        <v>2932.7304964539012</v>
      </c>
      <c r="N396">
        <v>56361.660328177692</v>
      </c>
      <c r="O396">
        <v>33246.17</v>
      </c>
      <c r="P396">
        <v>987</v>
      </c>
      <c r="Q396">
        <v>985590.32000000007</v>
      </c>
      <c r="R396">
        <v>39872</v>
      </c>
      <c r="S396">
        <v>2558.6049382716051</v>
      </c>
      <c r="T396">
        <v>177924.0240494493</v>
      </c>
      <c r="U396">
        <v>104517.21</v>
      </c>
      <c r="V396">
        <v>2183.44</v>
      </c>
      <c r="W396">
        <v>66517.7</v>
      </c>
      <c r="X396">
        <v>13725.58</v>
      </c>
      <c r="Y396">
        <v>1</v>
      </c>
    </row>
    <row r="397" spans="1:25">
      <c r="A397">
        <v>921025610</v>
      </c>
      <c r="B397">
        <v>7432020</v>
      </c>
      <c r="C397">
        <v>743</v>
      </c>
      <c r="D397">
        <v>2020</v>
      </c>
      <c r="E397" t="s">
        <v>191</v>
      </c>
      <c r="F397">
        <v>3575.3536055603831</v>
      </c>
      <c r="G397">
        <v>3735.6125108601218</v>
      </c>
      <c r="H397">
        <v>313.74630755864467</v>
      </c>
      <c r="I397">
        <v>254.48237195804759</v>
      </c>
      <c r="J397">
        <v>0</v>
      </c>
      <c r="K397">
        <v>0</v>
      </c>
      <c r="L397">
        <v>0</v>
      </c>
      <c r="M397">
        <v>0</v>
      </c>
      <c r="N397">
        <v>7251.702180819907</v>
      </c>
      <c r="O397">
        <v>0</v>
      </c>
      <c r="P397">
        <v>0</v>
      </c>
      <c r="Q397">
        <v>44819.76</v>
      </c>
      <c r="R397">
        <v>2420</v>
      </c>
      <c r="S397">
        <v>0</v>
      </c>
      <c r="T397">
        <v>13109.377772819909</v>
      </c>
      <c r="U397">
        <v>3354.76</v>
      </c>
      <c r="V397">
        <v>0</v>
      </c>
      <c r="W397">
        <v>14598.02</v>
      </c>
      <c r="X397">
        <v>776.31</v>
      </c>
      <c r="Y397">
        <v>1</v>
      </c>
    </row>
    <row r="398" spans="1:25">
      <c r="A398">
        <v>921025610</v>
      </c>
      <c r="B398">
        <v>7432021</v>
      </c>
      <c r="C398">
        <v>743</v>
      </c>
      <c r="D398">
        <v>2021</v>
      </c>
      <c r="E398" t="s">
        <v>191</v>
      </c>
      <c r="F398">
        <v>3875.2046979865768</v>
      </c>
      <c r="G398">
        <v>3862.1275167785238</v>
      </c>
      <c r="H398">
        <v>459.88087248322148</v>
      </c>
      <c r="I398">
        <v>254.48237195804759</v>
      </c>
      <c r="J398">
        <v>0</v>
      </c>
      <c r="K398">
        <v>0</v>
      </c>
      <c r="L398">
        <v>0</v>
      </c>
      <c r="M398">
        <v>0</v>
      </c>
      <c r="N398">
        <v>7531.9337142399272</v>
      </c>
      <c r="O398">
        <v>0</v>
      </c>
      <c r="P398">
        <v>0</v>
      </c>
      <c r="Q398">
        <v>48445.66</v>
      </c>
      <c r="R398">
        <v>2883</v>
      </c>
      <c r="S398">
        <v>2918.2566752799312</v>
      </c>
      <c r="T398">
        <v>17048.97251151986</v>
      </c>
      <c r="U398">
        <v>3354.76</v>
      </c>
      <c r="V398">
        <v>0</v>
      </c>
      <c r="W398">
        <v>14598.02</v>
      </c>
      <c r="X398">
        <v>776.31</v>
      </c>
      <c r="Y398">
        <v>1</v>
      </c>
    </row>
    <row r="399" spans="1:25">
      <c r="A399">
        <v>921025610</v>
      </c>
      <c r="B399">
        <v>7432023</v>
      </c>
      <c r="C399">
        <v>743</v>
      </c>
      <c r="D399">
        <v>2023</v>
      </c>
      <c r="E399" t="s">
        <v>191</v>
      </c>
      <c r="F399">
        <v>5086.4704491725761</v>
      </c>
      <c r="G399">
        <v>5029.1465721040186</v>
      </c>
      <c r="H399">
        <v>1051.278959810875</v>
      </c>
      <c r="I399">
        <v>254.48237195804759</v>
      </c>
      <c r="J399">
        <v>0</v>
      </c>
      <c r="K399">
        <v>0</v>
      </c>
      <c r="L399">
        <v>0</v>
      </c>
      <c r="M399">
        <v>0</v>
      </c>
      <c r="N399">
        <v>9318.8204334237689</v>
      </c>
      <c r="O399">
        <v>32617.95</v>
      </c>
      <c r="P399">
        <v>950</v>
      </c>
      <c r="Q399">
        <v>42458.38</v>
      </c>
      <c r="R399">
        <v>2543</v>
      </c>
      <c r="S399">
        <v>83137.135802469129</v>
      </c>
      <c r="T399">
        <v>101707.31074689289</v>
      </c>
      <c r="U399">
        <v>3226.46</v>
      </c>
      <c r="V399">
        <v>0</v>
      </c>
      <c r="W399">
        <v>14995.07</v>
      </c>
      <c r="X399">
        <v>1207.1300000000001</v>
      </c>
      <c r="Y399">
        <v>1</v>
      </c>
    </row>
    <row r="400" spans="1:25">
      <c r="A400">
        <v>921025610</v>
      </c>
      <c r="B400">
        <v>7432024</v>
      </c>
      <c r="C400">
        <v>743</v>
      </c>
      <c r="D400">
        <v>2024</v>
      </c>
      <c r="E400" t="s">
        <v>191</v>
      </c>
      <c r="F400">
        <v>5254</v>
      </c>
      <c r="G400">
        <v>4877</v>
      </c>
      <c r="H400">
        <v>706</v>
      </c>
      <c r="I400">
        <v>254.48237195804759</v>
      </c>
      <c r="J400">
        <v>0</v>
      </c>
      <c r="K400">
        <v>0</v>
      </c>
      <c r="L400">
        <v>0</v>
      </c>
      <c r="M400">
        <v>0</v>
      </c>
      <c r="N400">
        <v>9679.4823719580472</v>
      </c>
      <c r="O400">
        <v>31658.45</v>
      </c>
      <c r="P400">
        <v>950</v>
      </c>
      <c r="Q400">
        <v>58173.98</v>
      </c>
      <c r="R400">
        <v>2677</v>
      </c>
      <c r="S400">
        <v>0</v>
      </c>
      <c r="T400">
        <v>20196.629752958052</v>
      </c>
      <c r="U400">
        <v>3226.46</v>
      </c>
      <c r="V400">
        <v>0</v>
      </c>
      <c r="W400">
        <v>14995.07</v>
      </c>
      <c r="X400">
        <v>1466.48</v>
      </c>
      <c r="Y400">
        <v>1</v>
      </c>
    </row>
    <row r="401" spans="1:25">
      <c r="A401">
        <v>921025610</v>
      </c>
      <c r="B401">
        <v>7432022</v>
      </c>
      <c r="C401">
        <v>743</v>
      </c>
      <c r="D401">
        <v>2022</v>
      </c>
      <c r="E401" t="s">
        <v>191</v>
      </c>
      <c r="F401">
        <v>4300.1015434606024</v>
      </c>
      <c r="G401">
        <v>4132.3184402924453</v>
      </c>
      <c r="H401">
        <v>822.03168155970764</v>
      </c>
      <c r="I401">
        <v>254.48237195804759</v>
      </c>
      <c r="J401">
        <v>0</v>
      </c>
      <c r="K401">
        <v>0</v>
      </c>
      <c r="L401">
        <v>0</v>
      </c>
      <c r="M401">
        <v>0</v>
      </c>
      <c r="N401">
        <v>7864.8706741513861</v>
      </c>
      <c r="O401">
        <v>0</v>
      </c>
      <c r="P401">
        <v>0</v>
      </c>
      <c r="Q401">
        <v>65058.14</v>
      </c>
      <c r="R401">
        <v>2651</v>
      </c>
      <c r="S401">
        <v>0</v>
      </c>
      <c r="T401">
        <v>15505.830012151389</v>
      </c>
      <c r="U401">
        <v>3354.76</v>
      </c>
      <c r="V401">
        <v>0</v>
      </c>
      <c r="W401">
        <v>14995.07</v>
      </c>
      <c r="X401">
        <v>819.6</v>
      </c>
      <c r="Y401">
        <v>1</v>
      </c>
    </row>
    <row r="402" spans="1:25">
      <c r="A402">
        <v>915729290</v>
      </c>
      <c r="B402">
        <v>7532020</v>
      </c>
      <c r="C402">
        <v>753</v>
      </c>
      <c r="D402">
        <v>2020</v>
      </c>
      <c r="E402" t="s">
        <v>92</v>
      </c>
      <c r="F402">
        <v>5199.3857515204181</v>
      </c>
      <c r="G402">
        <v>8195.7758470894878</v>
      </c>
      <c r="H402">
        <v>0</v>
      </c>
      <c r="I402">
        <v>403.99803495974709</v>
      </c>
      <c r="J402">
        <v>0</v>
      </c>
      <c r="K402">
        <v>0</v>
      </c>
      <c r="L402">
        <v>0</v>
      </c>
      <c r="M402">
        <v>0</v>
      </c>
      <c r="N402">
        <v>13799.15963356965</v>
      </c>
      <c r="O402">
        <v>0</v>
      </c>
      <c r="P402">
        <v>0</v>
      </c>
      <c r="Q402">
        <v>35485.339999999997</v>
      </c>
      <c r="R402">
        <v>4091</v>
      </c>
      <c r="S402">
        <v>0</v>
      </c>
      <c r="T402">
        <v>20611.88521156965</v>
      </c>
      <c r="U402">
        <v>4946.8</v>
      </c>
      <c r="V402">
        <v>0</v>
      </c>
      <c r="W402">
        <v>10052.18</v>
      </c>
      <c r="X402">
        <v>2108.33</v>
      </c>
      <c r="Y402">
        <v>1</v>
      </c>
    </row>
    <row r="403" spans="1:25">
      <c r="A403">
        <v>915729290</v>
      </c>
      <c r="B403">
        <v>7532022</v>
      </c>
      <c r="C403">
        <v>753</v>
      </c>
      <c r="D403">
        <v>2022</v>
      </c>
      <c r="E403" t="s">
        <v>92</v>
      </c>
      <c r="F403">
        <v>9870.7116165718944</v>
      </c>
      <c r="G403">
        <v>9119.3809910641758</v>
      </c>
      <c r="H403">
        <v>0</v>
      </c>
      <c r="I403">
        <v>403.99803495974709</v>
      </c>
      <c r="J403">
        <v>0</v>
      </c>
      <c r="K403">
        <v>0</v>
      </c>
      <c r="L403">
        <v>0</v>
      </c>
      <c r="M403">
        <v>0</v>
      </c>
      <c r="N403">
        <v>19394.09064259582</v>
      </c>
      <c r="O403">
        <v>0</v>
      </c>
      <c r="P403">
        <v>0</v>
      </c>
      <c r="Q403">
        <v>34413.730000000003</v>
      </c>
      <c r="R403">
        <v>3620</v>
      </c>
      <c r="S403">
        <v>0</v>
      </c>
      <c r="T403">
        <v>25653.623733595821</v>
      </c>
      <c r="U403">
        <v>4946.8</v>
      </c>
      <c r="V403">
        <v>0</v>
      </c>
      <c r="W403">
        <v>5360.21</v>
      </c>
      <c r="X403">
        <v>864.69</v>
      </c>
      <c r="Y403">
        <v>1</v>
      </c>
    </row>
    <row r="404" spans="1:25">
      <c r="A404">
        <v>915729290</v>
      </c>
      <c r="B404">
        <v>7532023</v>
      </c>
      <c r="C404">
        <v>753</v>
      </c>
      <c r="D404">
        <v>2023</v>
      </c>
      <c r="E404" t="s">
        <v>92</v>
      </c>
      <c r="F404">
        <v>10073.647754137121</v>
      </c>
      <c r="G404">
        <v>8287.3947990543747</v>
      </c>
      <c r="H404">
        <v>0</v>
      </c>
      <c r="I404">
        <v>403.99803495974709</v>
      </c>
      <c r="J404">
        <v>0</v>
      </c>
      <c r="K404">
        <v>0</v>
      </c>
      <c r="L404">
        <v>0</v>
      </c>
      <c r="M404">
        <v>0</v>
      </c>
      <c r="N404">
        <v>18765.040588151242</v>
      </c>
      <c r="O404">
        <v>0</v>
      </c>
      <c r="P404">
        <v>0</v>
      </c>
      <c r="Q404">
        <v>31649.360000000001</v>
      </c>
      <c r="R404">
        <v>3447</v>
      </c>
      <c r="S404">
        <v>485.53703703703712</v>
      </c>
      <c r="T404">
        <v>25125.083537188271</v>
      </c>
      <c r="U404">
        <v>4946.8</v>
      </c>
      <c r="V404">
        <v>0</v>
      </c>
      <c r="W404">
        <v>5360.21</v>
      </c>
      <c r="X404">
        <v>864.69</v>
      </c>
      <c r="Y404">
        <v>1</v>
      </c>
    </row>
    <row r="405" spans="1:25">
      <c r="A405">
        <v>915729290</v>
      </c>
      <c r="B405">
        <v>7532024</v>
      </c>
      <c r="C405">
        <v>753</v>
      </c>
      <c r="D405">
        <v>2024</v>
      </c>
      <c r="E405" t="s">
        <v>92</v>
      </c>
      <c r="F405">
        <v>9927</v>
      </c>
      <c r="G405">
        <v>7653</v>
      </c>
      <c r="H405">
        <v>0</v>
      </c>
      <c r="I405">
        <v>403.99803495974709</v>
      </c>
      <c r="J405">
        <v>0</v>
      </c>
      <c r="K405">
        <v>0</v>
      </c>
      <c r="L405">
        <v>0</v>
      </c>
      <c r="M405">
        <v>0</v>
      </c>
      <c r="N405">
        <v>17983.99803495975</v>
      </c>
      <c r="O405">
        <v>0</v>
      </c>
      <c r="P405">
        <v>0</v>
      </c>
      <c r="Q405">
        <v>34320.81</v>
      </c>
      <c r="R405">
        <v>3814</v>
      </c>
      <c r="S405">
        <v>19</v>
      </c>
      <c r="T405">
        <v>24449.404161959741</v>
      </c>
      <c r="U405">
        <v>5212.8500000000004</v>
      </c>
      <c r="V405">
        <v>0</v>
      </c>
      <c r="W405">
        <v>5360.21</v>
      </c>
      <c r="X405">
        <v>988.4</v>
      </c>
      <c r="Y405">
        <v>1</v>
      </c>
    </row>
    <row r="406" spans="1:25">
      <c r="A406">
        <v>915729290</v>
      </c>
      <c r="B406">
        <v>7532021</v>
      </c>
      <c r="C406">
        <v>753</v>
      </c>
      <c r="D406">
        <v>2021</v>
      </c>
      <c r="E406" t="s">
        <v>92</v>
      </c>
      <c r="F406">
        <v>11729.14177852349</v>
      </c>
      <c r="G406">
        <v>8387.9219798657723</v>
      </c>
      <c r="H406">
        <v>0</v>
      </c>
      <c r="I406">
        <v>403.99803495974709</v>
      </c>
      <c r="J406">
        <v>0</v>
      </c>
      <c r="K406">
        <v>0</v>
      </c>
      <c r="L406">
        <v>0</v>
      </c>
      <c r="M406">
        <v>0</v>
      </c>
      <c r="N406">
        <v>20521.06179334901</v>
      </c>
      <c r="O406">
        <v>0</v>
      </c>
      <c r="P406">
        <v>0</v>
      </c>
      <c r="Q406">
        <v>37640.68</v>
      </c>
      <c r="R406">
        <v>3638</v>
      </c>
      <c r="S406">
        <v>0</v>
      </c>
      <c r="T406">
        <v>27046.101949349009</v>
      </c>
      <c r="U406">
        <v>4946.8</v>
      </c>
      <c r="V406">
        <v>0</v>
      </c>
      <c r="W406">
        <v>5360.21</v>
      </c>
      <c r="X406">
        <v>864.69</v>
      </c>
      <c r="Y406">
        <v>1</v>
      </c>
    </row>
    <row r="407" spans="1:25">
      <c r="A407">
        <v>998509289</v>
      </c>
      <c r="B407">
        <v>8522020</v>
      </c>
      <c r="C407">
        <v>852</v>
      </c>
      <c r="D407">
        <v>2020</v>
      </c>
      <c r="E407" t="s">
        <v>93</v>
      </c>
      <c r="F407">
        <v>11639.08514335361</v>
      </c>
      <c r="G407">
        <v>9449.6324934839267</v>
      </c>
      <c r="H407">
        <v>635.3927019982624</v>
      </c>
      <c r="I407">
        <v>1268.89245792561</v>
      </c>
      <c r="J407">
        <v>-172.7115403779396</v>
      </c>
      <c r="K407">
        <v>0</v>
      </c>
      <c r="L407">
        <v>0</v>
      </c>
      <c r="M407">
        <v>0</v>
      </c>
      <c r="N407">
        <v>21549.505852386941</v>
      </c>
      <c r="O407">
        <v>0</v>
      </c>
      <c r="P407">
        <v>0</v>
      </c>
      <c r="Q407">
        <v>21903.87</v>
      </c>
      <c r="R407">
        <v>1320</v>
      </c>
      <c r="S407">
        <v>0</v>
      </c>
      <c r="T407">
        <v>24549.53268138694</v>
      </c>
      <c r="U407">
        <v>868.16</v>
      </c>
      <c r="V407">
        <v>2608.17</v>
      </c>
      <c r="W407">
        <v>26761.9</v>
      </c>
      <c r="X407">
        <v>3339.87</v>
      </c>
      <c r="Y407">
        <v>1</v>
      </c>
    </row>
    <row r="408" spans="1:25">
      <c r="A408">
        <v>998509289</v>
      </c>
      <c r="B408">
        <v>8522023</v>
      </c>
      <c r="C408">
        <v>852</v>
      </c>
      <c r="D408">
        <v>2023</v>
      </c>
      <c r="E408" t="s">
        <v>93</v>
      </c>
      <c r="F408">
        <v>9966.1654846335696</v>
      </c>
      <c r="G408">
        <v>10817.83451536643</v>
      </c>
      <c r="H408">
        <v>2437.2884160756498</v>
      </c>
      <c r="I408">
        <v>1268.89245792561</v>
      </c>
      <c r="J408">
        <v>-172.7115403779396</v>
      </c>
      <c r="K408">
        <v>0</v>
      </c>
      <c r="L408">
        <v>0</v>
      </c>
      <c r="M408">
        <v>0</v>
      </c>
      <c r="N408">
        <v>19442.892501472019</v>
      </c>
      <c r="O408">
        <v>0</v>
      </c>
      <c r="P408">
        <v>0</v>
      </c>
      <c r="Q408">
        <v>94199.67</v>
      </c>
      <c r="R408">
        <v>3295</v>
      </c>
      <c r="S408">
        <v>0</v>
      </c>
      <c r="T408">
        <v>29963.007190472021</v>
      </c>
      <c r="U408">
        <v>1447.16</v>
      </c>
      <c r="V408">
        <v>2608.17</v>
      </c>
      <c r="W408">
        <v>26287.56</v>
      </c>
      <c r="X408">
        <v>3339.87</v>
      </c>
      <c r="Y408">
        <v>1</v>
      </c>
    </row>
    <row r="409" spans="1:25">
      <c r="A409">
        <v>998509289</v>
      </c>
      <c r="B409">
        <v>8522024</v>
      </c>
      <c r="C409">
        <v>852</v>
      </c>
      <c r="D409">
        <v>2024</v>
      </c>
      <c r="E409" t="s">
        <v>93</v>
      </c>
      <c r="F409">
        <v>10046</v>
      </c>
      <c r="G409">
        <v>11180</v>
      </c>
      <c r="H409">
        <v>1425</v>
      </c>
      <c r="I409">
        <v>1268.89245792561</v>
      </c>
      <c r="J409">
        <v>-172.7115403779396</v>
      </c>
      <c r="K409">
        <v>0</v>
      </c>
      <c r="L409">
        <v>0</v>
      </c>
      <c r="M409">
        <v>0</v>
      </c>
      <c r="N409">
        <v>20897.18091754767</v>
      </c>
      <c r="O409">
        <v>0</v>
      </c>
      <c r="P409">
        <v>0</v>
      </c>
      <c r="Q409">
        <v>106829.72</v>
      </c>
      <c r="R409">
        <v>3835</v>
      </c>
      <c r="S409">
        <v>0</v>
      </c>
      <c r="T409">
        <v>32926.020441547669</v>
      </c>
      <c r="U409">
        <v>1447.16</v>
      </c>
      <c r="V409">
        <v>2608.17</v>
      </c>
      <c r="W409">
        <v>26287.56</v>
      </c>
      <c r="X409">
        <v>3339.87</v>
      </c>
      <c r="Y409">
        <v>1</v>
      </c>
    </row>
    <row r="410" spans="1:25">
      <c r="A410">
        <v>998509289</v>
      </c>
      <c r="B410">
        <v>8522021</v>
      </c>
      <c r="C410">
        <v>852</v>
      </c>
      <c r="D410">
        <v>2021</v>
      </c>
      <c r="E410" t="s">
        <v>93</v>
      </c>
      <c r="F410">
        <v>7841.9496644295295</v>
      </c>
      <c r="G410">
        <v>10189.30369127517</v>
      </c>
      <c r="H410">
        <v>1025.4689597315439</v>
      </c>
      <c r="I410">
        <v>1268.89245792561</v>
      </c>
      <c r="J410">
        <v>-172.7115403779396</v>
      </c>
      <c r="K410">
        <v>0</v>
      </c>
      <c r="L410">
        <v>0</v>
      </c>
      <c r="M410">
        <v>0</v>
      </c>
      <c r="N410">
        <v>18101.965313520821</v>
      </c>
      <c r="O410">
        <v>0</v>
      </c>
      <c r="P410">
        <v>0</v>
      </c>
      <c r="Q410">
        <v>46535.75</v>
      </c>
      <c r="R410">
        <v>1504</v>
      </c>
      <c r="S410">
        <v>0</v>
      </c>
      <c r="T410">
        <v>23175.25733852082</v>
      </c>
      <c r="U410">
        <v>913.51</v>
      </c>
      <c r="V410">
        <v>2608.17</v>
      </c>
      <c r="W410">
        <v>26498.67</v>
      </c>
      <c r="X410">
        <v>3339.87</v>
      </c>
      <c r="Y410">
        <v>1</v>
      </c>
    </row>
    <row r="411" spans="1:25">
      <c r="A411">
        <v>998509289</v>
      </c>
      <c r="B411">
        <v>8522022</v>
      </c>
      <c r="C411">
        <v>852</v>
      </c>
      <c r="D411">
        <v>2022</v>
      </c>
      <c r="E411" t="s">
        <v>93</v>
      </c>
      <c r="F411">
        <v>8873.5101543460605</v>
      </c>
      <c r="G411">
        <v>11956.92038992689</v>
      </c>
      <c r="H411">
        <v>2925.1242891957759</v>
      </c>
      <c r="I411">
        <v>1268.89245792561</v>
      </c>
      <c r="J411">
        <v>-172.7115403779396</v>
      </c>
      <c r="K411">
        <v>0</v>
      </c>
      <c r="L411">
        <v>0</v>
      </c>
      <c r="M411">
        <v>0</v>
      </c>
      <c r="N411">
        <v>19001.487172624849</v>
      </c>
      <c r="O411">
        <v>0</v>
      </c>
      <c r="P411">
        <v>0</v>
      </c>
      <c r="Q411">
        <v>71806.960000000006</v>
      </c>
      <c r="R411">
        <v>2440</v>
      </c>
      <c r="S411">
        <v>0</v>
      </c>
      <c r="T411">
        <v>26949.081004624841</v>
      </c>
      <c r="U411">
        <v>913.51</v>
      </c>
      <c r="V411">
        <v>2608.17</v>
      </c>
      <c r="W411">
        <v>25906.39</v>
      </c>
      <c r="X411">
        <v>3339.87</v>
      </c>
      <c r="Y411">
        <v>1</v>
      </c>
    </row>
    <row r="412" spans="1:25">
      <c r="A412">
        <v>916574894</v>
      </c>
      <c r="B412">
        <v>8732024</v>
      </c>
      <c r="C412">
        <v>873</v>
      </c>
      <c r="D412">
        <v>2024</v>
      </c>
      <c r="E412" t="s">
        <v>152</v>
      </c>
      <c r="F412">
        <v>0</v>
      </c>
      <c r="G412">
        <v>0</v>
      </c>
      <c r="H412">
        <v>0</v>
      </c>
      <c r="I412">
        <v>0</v>
      </c>
      <c r="J412">
        <v>0</v>
      </c>
      <c r="K412">
        <v>0</v>
      </c>
      <c r="L412">
        <v>0</v>
      </c>
      <c r="M412">
        <v>0</v>
      </c>
      <c r="N412">
        <v>0</v>
      </c>
      <c r="O412">
        <v>0</v>
      </c>
      <c r="P412">
        <v>0</v>
      </c>
      <c r="Q412">
        <v>0</v>
      </c>
      <c r="R412">
        <v>0</v>
      </c>
      <c r="S412">
        <v>0</v>
      </c>
      <c r="T412">
        <v>0</v>
      </c>
      <c r="U412">
        <v>0</v>
      </c>
      <c r="V412">
        <v>0</v>
      </c>
      <c r="W412">
        <v>0</v>
      </c>
      <c r="X412">
        <v>0</v>
      </c>
      <c r="Y412">
        <v>0</v>
      </c>
    </row>
    <row r="413" spans="1:25">
      <c r="A413">
        <v>916574894</v>
      </c>
      <c r="B413">
        <v>8732023</v>
      </c>
      <c r="C413">
        <v>873</v>
      </c>
      <c r="D413">
        <v>2023</v>
      </c>
      <c r="E413" t="s">
        <v>152</v>
      </c>
      <c r="F413">
        <v>0</v>
      </c>
      <c r="G413">
        <v>0</v>
      </c>
      <c r="H413">
        <v>0</v>
      </c>
      <c r="I413">
        <v>0</v>
      </c>
      <c r="J413">
        <v>0</v>
      </c>
      <c r="K413">
        <v>0</v>
      </c>
      <c r="L413">
        <v>0</v>
      </c>
      <c r="M413">
        <v>0</v>
      </c>
      <c r="N413">
        <v>0</v>
      </c>
      <c r="O413">
        <v>0</v>
      </c>
      <c r="P413">
        <v>0</v>
      </c>
      <c r="Q413">
        <v>0</v>
      </c>
      <c r="R413">
        <v>0</v>
      </c>
      <c r="S413">
        <v>0</v>
      </c>
      <c r="T413">
        <v>0</v>
      </c>
      <c r="U413">
        <v>0</v>
      </c>
      <c r="V413">
        <v>0</v>
      </c>
      <c r="W413">
        <v>0</v>
      </c>
      <c r="X413">
        <v>0</v>
      </c>
      <c r="Y413">
        <v>0</v>
      </c>
    </row>
    <row r="414" spans="1:25">
      <c r="A414">
        <v>916574894</v>
      </c>
      <c r="B414">
        <v>8732021</v>
      </c>
      <c r="C414">
        <v>873</v>
      </c>
      <c r="D414">
        <v>2021</v>
      </c>
      <c r="E414" t="s">
        <v>152</v>
      </c>
      <c r="F414">
        <v>0</v>
      </c>
      <c r="G414">
        <v>0</v>
      </c>
      <c r="H414">
        <v>0</v>
      </c>
      <c r="I414">
        <v>0</v>
      </c>
      <c r="J414">
        <v>0</v>
      </c>
      <c r="K414">
        <v>0</v>
      </c>
      <c r="L414">
        <v>0</v>
      </c>
      <c r="M414">
        <v>0</v>
      </c>
      <c r="N414">
        <v>0</v>
      </c>
      <c r="O414">
        <v>0</v>
      </c>
      <c r="P414">
        <v>0</v>
      </c>
      <c r="Q414">
        <v>0</v>
      </c>
      <c r="R414">
        <v>0</v>
      </c>
      <c r="S414">
        <v>0</v>
      </c>
      <c r="T414">
        <v>0</v>
      </c>
      <c r="U414">
        <v>0</v>
      </c>
      <c r="V414">
        <v>0</v>
      </c>
      <c r="W414">
        <v>0</v>
      </c>
      <c r="X414">
        <v>0</v>
      </c>
      <c r="Y414">
        <v>0</v>
      </c>
    </row>
    <row r="415" spans="1:25">
      <c r="A415">
        <v>916574894</v>
      </c>
      <c r="B415">
        <v>8732022</v>
      </c>
      <c r="C415">
        <v>873</v>
      </c>
      <c r="D415">
        <v>2022</v>
      </c>
      <c r="E415" t="s">
        <v>152</v>
      </c>
      <c r="F415">
        <v>0</v>
      </c>
      <c r="G415">
        <v>0</v>
      </c>
      <c r="H415">
        <v>0</v>
      </c>
      <c r="I415">
        <v>0</v>
      </c>
      <c r="J415">
        <v>0</v>
      </c>
      <c r="K415">
        <v>0</v>
      </c>
      <c r="L415">
        <v>0</v>
      </c>
      <c r="M415">
        <v>0</v>
      </c>
      <c r="N415">
        <v>0</v>
      </c>
      <c r="O415">
        <v>0</v>
      </c>
      <c r="P415">
        <v>0</v>
      </c>
      <c r="Q415">
        <v>0</v>
      </c>
      <c r="R415">
        <v>0</v>
      </c>
      <c r="S415">
        <v>0</v>
      </c>
      <c r="T415">
        <v>0</v>
      </c>
      <c r="U415">
        <v>0</v>
      </c>
      <c r="V415">
        <v>0</v>
      </c>
      <c r="W415">
        <v>0</v>
      </c>
      <c r="X415">
        <v>0</v>
      </c>
      <c r="Y415">
        <v>0</v>
      </c>
    </row>
    <row r="416" spans="1:25">
      <c r="A416">
        <v>916574894</v>
      </c>
      <c r="B416">
        <v>8732020</v>
      </c>
      <c r="C416">
        <v>873</v>
      </c>
      <c r="D416">
        <v>2020</v>
      </c>
      <c r="E416" t="s">
        <v>152</v>
      </c>
      <c r="F416">
        <v>0</v>
      </c>
      <c r="G416">
        <v>0</v>
      </c>
      <c r="H416">
        <v>0</v>
      </c>
      <c r="I416">
        <v>0</v>
      </c>
      <c r="J416">
        <v>0</v>
      </c>
      <c r="K416">
        <v>0</v>
      </c>
      <c r="L416">
        <v>0</v>
      </c>
      <c r="M416">
        <v>0</v>
      </c>
      <c r="N416">
        <v>0</v>
      </c>
      <c r="O416">
        <v>0</v>
      </c>
      <c r="P416">
        <v>0</v>
      </c>
      <c r="Q416">
        <v>0</v>
      </c>
      <c r="R416">
        <v>0</v>
      </c>
      <c r="S416">
        <v>0</v>
      </c>
      <c r="T416">
        <v>0</v>
      </c>
      <c r="U416">
        <v>0</v>
      </c>
      <c r="V416">
        <v>0</v>
      </c>
      <c r="W416">
        <v>0</v>
      </c>
      <c r="X416">
        <v>0</v>
      </c>
      <c r="Y416">
        <v>0</v>
      </c>
    </row>
    <row r="417" spans="1:25">
      <c r="A417">
        <v>921688679</v>
      </c>
      <c r="B417">
        <v>9032021</v>
      </c>
      <c r="C417">
        <v>903</v>
      </c>
      <c r="D417">
        <v>2021</v>
      </c>
      <c r="E417" t="s">
        <v>153</v>
      </c>
      <c r="F417">
        <v>0</v>
      </c>
      <c r="G417">
        <v>0</v>
      </c>
      <c r="H417">
        <v>0</v>
      </c>
      <c r="I417">
        <v>0</v>
      </c>
      <c r="J417">
        <v>0</v>
      </c>
      <c r="K417">
        <v>0</v>
      </c>
      <c r="L417">
        <v>0</v>
      </c>
      <c r="M417">
        <v>0</v>
      </c>
      <c r="N417">
        <v>0</v>
      </c>
      <c r="O417">
        <v>0</v>
      </c>
      <c r="P417">
        <v>0</v>
      </c>
      <c r="Q417">
        <v>0</v>
      </c>
      <c r="R417">
        <v>0</v>
      </c>
      <c r="S417">
        <v>0</v>
      </c>
      <c r="T417">
        <v>0</v>
      </c>
      <c r="U417">
        <v>0</v>
      </c>
      <c r="V417">
        <v>0</v>
      </c>
      <c r="W417">
        <v>0</v>
      </c>
      <c r="X417">
        <v>0</v>
      </c>
      <c r="Y417">
        <v>0</v>
      </c>
    </row>
    <row r="418" spans="1:25">
      <c r="A418">
        <v>921688679</v>
      </c>
      <c r="B418">
        <v>9032022</v>
      </c>
      <c r="C418">
        <v>903</v>
      </c>
      <c r="D418">
        <v>2022</v>
      </c>
      <c r="E418" t="s">
        <v>153</v>
      </c>
      <c r="F418">
        <v>0</v>
      </c>
      <c r="G418">
        <v>0</v>
      </c>
      <c r="H418">
        <v>0</v>
      </c>
      <c r="I418">
        <v>0</v>
      </c>
      <c r="J418">
        <v>0</v>
      </c>
      <c r="K418">
        <v>0</v>
      </c>
      <c r="L418">
        <v>0</v>
      </c>
      <c r="M418">
        <v>0</v>
      </c>
      <c r="N418">
        <v>0</v>
      </c>
      <c r="O418">
        <v>0</v>
      </c>
      <c r="P418">
        <v>0</v>
      </c>
      <c r="Q418">
        <v>0</v>
      </c>
      <c r="R418">
        <v>0</v>
      </c>
      <c r="S418">
        <v>0</v>
      </c>
      <c r="T418">
        <v>0</v>
      </c>
      <c r="U418">
        <v>0</v>
      </c>
      <c r="V418">
        <v>0</v>
      </c>
      <c r="W418">
        <v>0</v>
      </c>
      <c r="X418">
        <v>0</v>
      </c>
      <c r="Y418">
        <v>0</v>
      </c>
    </row>
    <row r="419" spans="1:25">
      <c r="A419">
        <v>921688679</v>
      </c>
      <c r="B419">
        <v>9032023</v>
      </c>
      <c r="C419">
        <v>903</v>
      </c>
      <c r="D419">
        <v>2023</v>
      </c>
      <c r="E419" t="s">
        <v>153</v>
      </c>
      <c r="F419">
        <v>0</v>
      </c>
      <c r="G419">
        <v>0</v>
      </c>
      <c r="H419">
        <v>0</v>
      </c>
      <c r="I419">
        <v>0</v>
      </c>
      <c r="J419">
        <v>0</v>
      </c>
      <c r="K419">
        <v>0</v>
      </c>
      <c r="L419">
        <v>0</v>
      </c>
      <c r="M419">
        <v>0</v>
      </c>
      <c r="N419">
        <v>0</v>
      </c>
      <c r="O419">
        <v>0</v>
      </c>
      <c r="P419">
        <v>0</v>
      </c>
      <c r="Q419">
        <v>0</v>
      </c>
      <c r="R419">
        <v>0</v>
      </c>
      <c r="S419">
        <v>0</v>
      </c>
      <c r="T419">
        <v>0</v>
      </c>
      <c r="U419">
        <v>0</v>
      </c>
      <c r="V419">
        <v>0</v>
      </c>
      <c r="W419">
        <v>0</v>
      </c>
      <c r="X419">
        <v>0</v>
      </c>
      <c r="Y419">
        <v>0</v>
      </c>
    </row>
    <row r="420" spans="1:25">
      <c r="A420">
        <v>921688679</v>
      </c>
      <c r="B420">
        <v>9032020</v>
      </c>
      <c r="C420">
        <v>903</v>
      </c>
      <c r="D420">
        <v>2020</v>
      </c>
      <c r="E420" t="s">
        <v>153</v>
      </c>
      <c r="F420">
        <v>0</v>
      </c>
      <c r="G420">
        <v>0</v>
      </c>
      <c r="H420">
        <v>0</v>
      </c>
      <c r="I420">
        <v>0</v>
      </c>
      <c r="J420">
        <v>0</v>
      </c>
      <c r="K420">
        <v>0</v>
      </c>
      <c r="L420">
        <v>0</v>
      </c>
      <c r="M420">
        <v>0</v>
      </c>
      <c r="N420">
        <v>0</v>
      </c>
      <c r="O420">
        <v>0</v>
      </c>
      <c r="P420">
        <v>0</v>
      </c>
      <c r="Q420">
        <v>0</v>
      </c>
      <c r="R420">
        <v>0</v>
      </c>
      <c r="S420">
        <v>0</v>
      </c>
      <c r="T420">
        <v>0</v>
      </c>
      <c r="U420">
        <v>0</v>
      </c>
      <c r="V420">
        <v>0</v>
      </c>
      <c r="W420">
        <v>0</v>
      </c>
      <c r="X420">
        <v>0</v>
      </c>
      <c r="Y420">
        <v>0</v>
      </c>
    </row>
    <row r="421" spans="1:25">
      <c r="A421">
        <v>921688679</v>
      </c>
      <c r="B421">
        <v>9032024</v>
      </c>
      <c r="C421">
        <v>903</v>
      </c>
      <c r="D421">
        <v>2024</v>
      </c>
      <c r="E421" t="s">
        <v>153</v>
      </c>
      <c r="F421">
        <v>0</v>
      </c>
      <c r="G421">
        <v>0</v>
      </c>
      <c r="H421">
        <v>0</v>
      </c>
      <c r="I421">
        <v>0</v>
      </c>
      <c r="J421">
        <v>0</v>
      </c>
      <c r="K421">
        <v>0</v>
      </c>
      <c r="L421">
        <v>0</v>
      </c>
      <c r="M421">
        <v>0</v>
      </c>
      <c r="N421">
        <v>0</v>
      </c>
      <c r="O421">
        <v>0</v>
      </c>
      <c r="P421">
        <v>0</v>
      </c>
      <c r="Q421">
        <v>0</v>
      </c>
      <c r="R421">
        <v>0</v>
      </c>
      <c r="S421">
        <v>0</v>
      </c>
      <c r="T421">
        <v>0</v>
      </c>
      <c r="U421">
        <v>0</v>
      </c>
      <c r="V421">
        <v>0</v>
      </c>
      <c r="W421">
        <v>0</v>
      </c>
      <c r="X421">
        <v>0</v>
      </c>
      <c r="Y421">
        <v>0</v>
      </c>
    </row>
    <row r="422" spans="1:25">
      <c r="A422">
        <v>921025610</v>
      </c>
      <c r="B422">
        <v>7432019</v>
      </c>
      <c r="C422">
        <v>743</v>
      </c>
      <c r="D422">
        <v>2019</v>
      </c>
      <c r="E422" t="s">
        <v>191</v>
      </c>
      <c r="F422">
        <v>4902.6455357142859</v>
      </c>
      <c r="G422">
        <v>3750.3482142857142</v>
      </c>
      <c r="H422">
        <v>539.32500000000005</v>
      </c>
      <c r="I422">
        <v>216.85366491843581</v>
      </c>
      <c r="J422">
        <v>0</v>
      </c>
      <c r="K422">
        <v>0</v>
      </c>
      <c r="L422">
        <v>0</v>
      </c>
      <c r="M422">
        <v>0</v>
      </c>
      <c r="N422">
        <v>8330.522414918436</v>
      </c>
      <c r="O422">
        <v>0</v>
      </c>
      <c r="P422">
        <v>0</v>
      </c>
      <c r="Q422">
        <v>41102.959999999999</v>
      </c>
      <c r="R422">
        <v>2096</v>
      </c>
      <c r="S422">
        <v>0</v>
      </c>
      <c r="T422">
        <v>13862.72987091844</v>
      </c>
      <c r="U422">
        <v>3354.76</v>
      </c>
      <c r="V422">
        <v>0</v>
      </c>
      <c r="W422">
        <v>13775.78</v>
      </c>
      <c r="X422">
        <v>776.31</v>
      </c>
      <c r="Y422">
        <v>1</v>
      </c>
    </row>
    <row r="423" spans="1:25">
      <c r="A423">
        <v>921025610</v>
      </c>
      <c r="B423">
        <v>7432020</v>
      </c>
      <c r="C423">
        <v>743</v>
      </c>
      <c r="D423">
        <v>2020</v>
      </c>
      <c r="E423" t="s">
        <v>191</v>
      </c>
      <c r="F423">
        <v>3492.7819287576021</v>
      </c>
      <c r="G423">
        <v>3649.3397046046921</v>
      </c>
      <c r="H423">
        <v>306.50043440486542</v>
      </c>
      <c r="I423">
        <v>216.85366491843581</v>
      </c>
      <c r="J423">
        <v>0</v>
      </c>
      <c r="K423">
        <v>0</v>
      </c>
      <c r="L423">
        <v>0</v>
      </c>
      <c r="M423">
        <v>0</v>
      </c>
      <c r="N423">
        <v>7052.4748638758647</v>
      </c>
      <c r="O423">
        <v>0</v>
      </c>
      <c r="P423">
        <v>0</v>
      </c>
      <c r="Q423">
        <v>44819.76</v>
      </c>
      <c r="R423">
        <v>2420</v>
      </c>
      <c r="S423">
        <v>0</v>
      </c>
      <c r="T423">
        <v>13219.406799875869</v>
      </c>
      <c r="U423">
        <v>3354.76</v>
      </c>
      <c r="V423">
        <v>0</v>
      </c>
      <c r="W423">
        <v>14598.02</v>
      </c>
      <c r="X423">
        <v>776.31</v>
      </c>
      <c r="Y423">
        <v>1</v>
      </c>
    </row>
    <row r="424" spans="1:25">
      <c r="A424">
        <v>921025610</v>
      </c>
      <c r="B424">
        <v>7432021</v>
      </c>
      <c r="C424">
        <v>743</v>
      </c>
      <c r="D424">
        <v>2021</v>
      </c>
      <c r="E424" t="s">
        <v>191</v>
      </c>
      <c r="F424">
        <v>3785.7080536912749</v>
      </c>
      <c r="G424">
        <v>3772.9328859060411</v>
      </c>
      <c r="H424">
        <v>449.260067114094</v>
      </c>
      <c r="I424">
        <v>216.85366491843581</v>
      </c>
      <c r="J424">
        <v>0</v>
      </c>
      <c r="K424">
        <v>0</v>
      </c>
      <c r="L424">
        <v>0</v>
      </c>
      <c r="M424">
        <v>0</v>
      </c>
      <c r="N424">
        <v>7326.2345374016577</v>
      </c>
      <c r="O424">
        <v>0</v>
      </c>
      <c r="P424">
        <v>0</v>
      </c>
      <c r="Q424">
        <v>48445.66</v>
      </c>
      <c r="R424">
        <v>2883</v>
      </c>
      <c r="S424">
        <v>2830.8837209302319</v>
      </c>
      <c r="T424">
        <v>17090.17543433189</v>
      </c>
      <c r="U424">
        <v>3354.76</v>
      </c>
      <c r="V424">
        <v>0</v>
      </c>
      <c r="W424">
        <v>14598.02</v>
      </c>
      <c r="X424">
        <v>776.31</v>
      </c>
      <c r="Y424">
        <v>1</v>
      </c>
    </row>
    <row r="425" spans="1:25">
      <c r="A425">
        <v>921025610</v>
      </c>
      <c r="B425">
        <v>7432022</v>
      </c>
      <c r="C425">
        <v>743</v>
      </c>
      <c r="D425">
        <v>2022</v>
      </c>
      <c r="E425" t="s">
        <v>191</v>
      </c>
      <c r="F425">
        <v>4200.7920389926894</v>
      </c>
      <c r="G425">
        <v>4036.8838342810732</v>
      </c>
      <c r="H425">
        <v>803.04711616571899</v>
      </c>
      <c r="I425">
        <v>216.85366491843581</v>
      </c>
      <c r="J425">
        <v>0</v>
      </c>
      <c r="K425">
        <v>0</v>
      </c>
      <c r="L425">
        <v>0</v>
      </c>
      <c r="M425">
        <v>0</v>
      </c>
      <c r="N425">
        <v>7651.4824220264791</v>
      </c>
      <c r="O425">
        <v>0</v>
      </c>
      <c r="P425">
        <v>0</v>
      </c>
      <c r="Q425">
        <v>65058.14</v>
      </c>
      <c r="R425">
        <v>2651</v>
      </c>
      <c r="S425">
        <v>0</v>
      </c>
      <c r="T425">
        <v>15741.34292602648</v>
      </c>
      <c r="U425">
        <v>3354.76</v>
      </c>
      <c r="V425">
        <v>0</v>
      </c>
      <c r="W425">
        <v>14995.07</v>
      </c>
      <c r="X425">
        <v>819.6</v>
      </c>
      <c r="Y425">
        <v>1</v>
      </c>
    </row>
    <row r="426" spans="1:25">
      <c r="A426">
        <v>921025610</v>
      </c>
      <c r="B426">
        <v>7432023</v>
      </c>
      <c r="C426">
        <v>743</v>
      </c>
      <c r="D426">
        <v>2023</v>
      </c>
      <c r="E426" t="s">
        <v>191</v>
      </c>
      <c r="F426">
        <v>4969</v>
      </c>
      <c r="G426">
        <v>4913</v>
      </c>
      <c r="H426">
        <v>1027</v>
      </c>
      <c r="I426">
        <v>216.85366491843581</v>
      </c>
      <c r="J426">
        <v>0</v>
      </c>
      <c r="K426">
        <v>0</v>
      </c>
      <c r="L426">
        <v>0</v>
      </c>
      <c r="M426">
        <v>0</v>
      </c>
      <c r="N426">
        <v>9071.8536649184352</v>
      </c>
      <c r="O426">
        <v>32617.95</v>
      </c>
      <c r="P426">
        <v>950</v>
      </c>
      <c r="Q426">
        <v>42458.38</v>
      </c>
      <c r="R426">
        <v>2543</v>
      </c>
      <c r="S426">
        <v>80648</v>
      </c>
      <c r="T426">
        <v>99489.234852918438</v>
      </c>
      <c r="U426">
        <v>3226.46</v>
      </c>
      <c r="V426">
        <v>0</v>
      </c>
      <c r="W426">
        <v>14995.07</v>
      </c>
      <c r="X426">
        <v>1207.1300000000001</v>
      </c>
      <c r="Y426">
        <v>1</v>
      </c>
    </row>
    <row r="427" spans="1:25">
      <c r="A427">
        <v>915729290</v>
      </c>
      <c r="B427">
        <v>7532019</v>
      </c>
      <c r="C427">
        <v>753</v>
      </c>
      <c r="D427">
        <v>2019</v>
      </c>
      <c r="E427" t="s">
        <v>92</v>
      </c>
      <c r="F427">
        <v>5640.2517857142866</v>
      </c>
      <c r="G427">
        <v>8072.8794642857147</v>
      </c>
      <c r="H427">
        <v>0</v>
      </c>
      <c r="I427">
        <v>406.69789187258698</v>
      </c>
      <c r="J427">
        <v>0</v>
      </c>
      <c r="K427">
        <v>0</v>
      </c>
      <c r="L427">
        <v>0</v>
      </c>
      <c r="M427">
        <v>0</v>
      </c>
      <c r="N427">
        <v>14119.829141872589</v>
      </c>
      <c r="O427">
        <v>0</v>
      </c>
      <c r="P427">
        <v>0</v>
      </c>
      <c r="Q427">
        <v>39340.51</v>
      </c>
      <c r="R427">
        <v>4190</v>
      </c>
      <c r="S427">
        <v>14.03610108303249</v>
      </c>
      <c r="T427">
        <v>21612.731878955619</v>
      </c>
      <c r="U427">
        <v>4946.8</v>
      </c>
      <c r="V427">
        <v>0</v>
      </c>
      <c r="W427">
        <v>10052.18</v>
      </c>
      <c r="X427">
        <v>2181.14</v>
      </c>
      <c r="Y427">
        <v>1</v>
      </c>
    </row>
    <row r="428" spans="1:25">
      <c r="A428">
        <v>915729290</v>
      </c>
      <c r="B428">
        <v>7532020</v>
      </c>
      <c r="C428">
        <v>753</v>
      </c>
      <c r="D428">
        <v>2020</v>
      </c>
      <c r="E428" t="s">
        <v>92</v>
      </c>
      <c r="F428">
        <v>5079.3075586446575</v>
      </c>
      <c r="G428">
        <v>8006.4969591659437</v>
      </c>
      <c r="H428">
        <v>0</v>
      </c>
      <c r="I428">
        <v>406.69789187258698</v>
      </c>
      <c r="J428">
        <v>0</v>
      </c>
      <c r="K428">
        <v>0</v>
      </c>
      <c r="L428">
        <v>0</v>
      </c>
      <c r="M428">
        <v>0</v>
      </c>
      <c r="N428">
        <v>13492.502409683189</v>
      </c>
      <c r="O428">
        <v>0</v>
      </c>
      <c r="P428">
        <v>0</v>
      </c>
      <c r="Q428">
        <v>35485.339999999997</v>
      </c>
      <c r="R428">
        <v>4091</v>
      </c>
      <c r="S428">
        <v>0</v>
      </c>
      <c r="T428">
        <v>20550.07683368319</v>
      </c>
      <c r="U428">
        <v>4946.8</v>
      </c>
      <c r="V428">
        <v>0</v>
      </c>
      <c r="W428">
        <v>10052.18</v>
      </c>
      <c r="X428">
        <v>2181.14</v>
      </c>
      <c r="Y428">
        <v>1</v>
      </c>
    </row>
    <row r="429" spans="1:25">
      <c r="A429">
        <v>915729290</v>
      </c>
      <c r="B429">
        <v>7532021</v>
      </c>
      <c r="C429">
        <v>753</v>
      </c>
      <c r="D429">
        <v>2021</v>
      </c>
      <c r="E429" t="s">
        <v>92</v>
      </c>
      <c r="F429">
        <v>11458.26090604027</v>
      </c>
      <c r="G429">
        <v>8194.205536912752</v>
      </c>
      <c r="H429">
        <v>0</v>
      </c>
      <c r="I429">
        <v>406.69789187258698</v>
      </c>
      <c r="J429">
        <v>0</v>
      </c>
      <c r="K429">
        <v>0</v>
      </c>
      <c r="L429">
        <v>0</v>
      </c>
      <c r="M429">
        <v>0</v>
      </c>
      <c r="N429">
        <v>20059.164334825611</v>
      </c>
      <c r="O429">
        <v>0</v>
      </c>
      <c r="P429">
        <v>0</v>
      </c>
      <c r="Q429">
        <v>37640.68</v>
      </c>
      <c r="R429">
        <v>3638</v>
      </c>
      <c r="S429">
        <v>0</v>
      </c>
      <c r="T429">
        <v>26843.925182825609</v>
      </c>
      <c r="U429">
        <v>4946.8</v>
      </c>
      <c r="V429">
        <v>0</v>
      </c>
      <c r="W429">
        <v>5360.21</v>
      </c>
      <c r="X429">
        <v>937.49</v>
      </c>
      <c r="Y429">
        <v>1</v>
      </c>
    </row>
    <row r="430" spans="1:25">
      <c r="A430">
        <v>915729290</v>
      </c>
      <c r="B430">
        <v>7532022</v>
      </c>
      <c r="C430">
        <v>753</v>
      </c>
      <c r="D430">
        <v>2022</v>
      </c>
      <c r="E430" t="s">
        <v>92</v>
      </c>
      <c r="F430">
        <v>9642.7506092607655</v>
      </c>
      <c r="G430">
        <v>8908.7717303005702</v>
      </c>
      <c r="H430">
        <v>0</v>
      </c>
      <c r="I430">
        <v>406.69789187258698</v>
      </c>
      <c r="J430">
        <v>0</v>
      </c>
      <c r="K430">
        <v>0</v>
      </c>
      <c r="L430">
        <v>0</v>
      </c>
      <c r="M430">
        <v>0</v>
      </c>
      <c r="N430">
        <v>18958.220231433919</v>
      </c>
      <c r="O430">
        <v>0</v>
      </c>
      <c r="P430">
        <v>0</v>
      </c>
      <c r="Q430">
        <v>34413.730000000003</v>
      </c>
      <c r="R430">
        <v>3620</v>
      </c>
      <c r="S430">
        <v>0</v>
      </c>
      <c r="T430">
        <v>25455.20805943392</v>
      </c>
      <c r="U430">
        <v>4946.8</v>
      </c>
      <c r="V430">
        <v>0</v>
      </c>
      <c r="W430">
        <v>5360.21</v>
      </c>
      <c r="X430">
        <v>937.49</v>
      </c>
      <c r="Y430">
        <v>1</v>
      </c>
    </row>
    <row r="431" spans="1:25">
      <c r="A431">
        <v>915729290</v>
      </c>
      <c r="B431">
        <v>7532023</v>
      </c>
      <c r="C431">
        <v>753</v>
      </c>
      <c r="D431">
        <v>2023</v>
      </c>
      <c r="E431" t="s">
        <v>92</v>
      </c>
      <c r="F431">
        <v>9841</v>
      </c>
      <c r="G431">
        <v>8096</v>
      </c>
      <c r="H431">
        <v>0</v>
      </c>
      <c r="I431">
        <v>406.69789187258698</v>
      </c>
      <c r="J431">
        <v>0</v>
      </c>
      <c r="K431">
        <v>0</v>
      </c>
      <c r="L431">
        <v>0</v>
      </c>
      <c r="M431">
        <v>0</v>
      </c>
      <c r="N431">
        <v>18343.697891872591</v>
      </c>
      <c r="O431">
        <v>0</v>
      </c>
      <c r="P431">
        <v>0</v>
      </c>
      <c r="Q431">
        <v>31649.360000000001</v>
      </c>
      <c r="R431">
        <v>3447</v>
      </c>
      <c r="S431">
        <v>471</v>
      </c>
      <c r="T431">
        <v>24907.58438787259</v>
      </c>
      <c r="U431">
        <v>4946.8</v>
      </c>
      <c r="V431">
        <v>0</v>
      </c>
      <c r="W431">
        <v>5360.21</v>
      </c>
      <c r="X431">
        <v>937.49</v>
      </c>
      <c r="Y431">
        <v>1</v>
      </c>
    </row>
    <row r="432" spans="1:25">
      <c r="A432">
        <v>998509289</v>
      </c>
      <c r="B432">
        <v>8522019</v>
      </c>
      <c r="C432">
        <v>852</v>
      </c>
      <c r="D432">
        <v>2019</v>
      </c>
      <c r="E432" t="s">
        <v>93</v>
      </c>
      <c r="F432">
        <v>7172.1160714285716</v>
      </c>
      <c r="G432">
        <v>6389.1883928571424</v>
      </c>
      <c r="H432">
        <v>0</v>
      </c>
      <c r="I432">
        <v>819.17623240439832</v>
      </c>
      <c r="J432">
        <v>-235.1085961098909</v>
      </c>
      <c r="K432">
        <v>0</v>
      </c>
      <c r="L432">
        <v>0</v>
      </c>
      <c r="M432">
        <v>0</v>
      </c>
      <c r="N432">
        <v>14145.37210058022</v>
      </c>
      <c r="O432">
        <v>0</v>
      </c>
      <c r="P432">
        <v>0</v>
      </c>
      <c r="Q432">
        <v>24718.74</v>
      </c>
      <c r="R432">
        <v>1434</v>
      </c>
      <c r="S432">
        <v>0</v>
      </c>
      <c r="T432">
        <v>17645.858764580222</v>
      </c>
      <c r="U432">
        <v>974.18</v>
      </c>
      <c r="V432">
        <v>2608.17</v>
      </c>
      <c r="W432">
        <v>18515.02</v>
      </c>
      <c r="X432">
        <v>4066.72</v>
      </c>
      <c r="Y432">
        <v>1</v>
      </c>
    </row>
    <row r="433" spans="1:25">
      <c r="A433">
        <v>998509289</v>
      </c>
      <c r="B433">
        <v>8522020</v>
      </c>
      <c r="C433">
        <v>852</v>
      </c>
      <c r="D433">
        <v>2020</v>
      </c>
      <c r="E433" t="s">
        <v>93</v>
      </c>
      <c r="F433">
        <v>11370.28410078193</v>
      </c>
      <c r="G433">
        <v>9231.3961772371858</v>
      </c>
      <c r="H433">
        <v>620.71850564726321</v>
      </c>
      <c r="I433">
        <v>819.17623240439832</v>
      </c>
      <c r="J433">
        <v>-235.1085961098909</v>
      </c>
      <c r="K433">
        <v>0</v>
      </c>
      <c r="L433">
        <v>0</v>
      </c>
      <c r="M433">
        <v>0</v>
      </c>
      <c r="N433">
        <v>20565.02940866636</v>
      </c>
      <c r="O433">
        <v>0</v>
      </c>
      <c r="P433">
        <v>0</v>
      </c>
      <c r="Q433">
        <v>21903.87</v>
      </c>
      <c r="R433">
        <v>1320</v>
      </c>
      <c r="S433">
        <v>0</v>
      </c>
      <c r="T433">
        <v>23716.192940666358</v>
      </c>
      <c r="U433">
        <v>974.18</v>
      </c>
      <c r="V433">
        <v>2608.17</v>
      </c>
      <c r="W433">
        <v>26761.9</v>
      </c>
      <c r="X433">
        <v>3339.87</v>
      </c>
      <c r="Y433">
        <v>1</v>
      </c>
    </row>
    <row r="434" spans="1:25">
      <c r="A434">
        <v>998509289</v>
      </c>
      <c r="B434">
        <v>8522021</v>
      </c>
      <c r="C434">
        <v>852</v>
      </c>
      <c r="D434">
        <v>2021</v>
      </c>
      <c r="E434" t="s">
        <v>93</v>
      </c>
      <c r="F434">
        <v>7660.8422818791951</v>
      </c>
      <c r="G434">
        <v>9953.9848993288597</v>
      </c>
      <c r="H434">
        <v>1001.786073825503</v>
      </c>
      <c r="I434">
        <v>819.17623240439832</v>
      </c>
      <c r="J434">
        <v>-235.1085961098909</v>
      </c>
      <c r="K434">
        <v>0</v>
      </c>
      <c r="L434">
        <v>0</v>
      </c>
      <c r="M434">
        <v>0</v>
      </c>
      <c r="N434">
        <v>17197.108743677061</v>
      </c>
      <c r="O434">
        <v>0</v>
      </c>
      <c r="P434">
        <v>0</v>
      </c>
      <c r="Q434">
        <v>46535.75</v>
      </c>
      <c r="R434">
        <v>1504</v>
      </c>
      <c r="S434">
        <v>0</v>
      </c>
      <c r="T434">
        <v>22591.497443677061</v>
      </c>
      <c r="U434">
        <v>1019.53</v>
      </c>
      <c r="V434">
        <v>2608.17</v>
      </c>
      <c r="W434">
        <v>26498.67</v>
      </c>
      <c r="X434">
        <v>3339.87</v>
      </c>
      <c r="Y434">
        <v>1</v>
      </c>
    </row>
    <row r="435" spans="1:25">
      <c r="A435">
        <v>998509289</v>
      </c>
      <c r="B435">
        <v>8522022</v>
      </c>
      <c r="C435">
        <v>852</v>
      </c>
      <c r="D435">
        <v>2022</v>
      </c>
      <c r="E435" t="s">
        <v>93</v>
      </c>
      <c r="F435">
        <v>8668.5792038992695</v>
      </c>
      <c r="G435">
        <v>11680.779041429731</v>
      </c>
      <c r="H435">
        <v>2857.5694557270508</v>
      </c>
      <c r="I435">
        <v>819.17623240439832</v>
      </c>
      <c r="J435">
        <v>-235.1085961098909</v>
      </c>
      <c r="K435">
        <v>0</v>
      </c>
      <c r="L435">
        <v>0</v>
      </c>
      <c r="M435">
        <v>0</v>
      </c>
      <c r="N435">
        <v>18075.856425896462</v>
      </c>
      <c r="O435">
        <v>0</v>
      </c>
      <c r="P435">
        <v>0</v>
      </c>
      <c r="Q435">
        <v>71806.960000000006</v>
      </c>
      <c r="R435">
        <v>2440</v>
      </c>
      <c r="S435">
        <v>0</v>
      </c>
      <c r="T435">
        <v>26518.918281896458</v>
      </c>
      <c r="U435">
        <v>1019.53</v>
      </c>
      <c r="V435">
        <v>2608.17</v>
      </c>
      <c r="W435">
        <v>25906.39</v>
      </c>
      <c r="X435">
        <v>3339.87</v>
      </c>
      <c r="Y435">
        <v>1</v>
      </c>
    </row>
    <row r="436" spans="1:25">
      <c r="A436">
        <v>998509289</v>
      </c>
      <c r="B436">
        <v>8522023</v>
      </c>
      <c r="C436">
        <v>852</v>
      </c>
      <c r="D436">
        <v>2023</v>
      </c>
      <c r="E436" t="s">
        <v>93</v>
      </c>
      <c r="F436">
        <v>9736</v>
      </c>
      <c r="G436">
        <v>10568</v>
      </c>
      <c r="H436">
        <v>2381</v>
      </c>
      <c r="I436">
        <v>819.17623240439832</v>
      </c>
      <c r="J436">
        <v>-235.1085961098909</v>
      </c>
      <c r="K436">
        <v>0</v>
      </c>
      <c r="L436">
        <v>0</v>
      </c>
      <c r="M436">
        <v>0</v>
      </c>
      <c r="N436">
        <v>18507.067636294509</v>
      </c>
      <c r="O436">
        <v>0</v>
      </c>
      <c r="P436">
        <v>0</v>
      </c>
      <c r="Q436">
        <v>94199.67</v>
      </c>
      <c r="R436">
        <v>3295</v>
      </c>
      <c r="S436">
        <v>0</v>
      </c>
      <c r="T436">
        <v>29677.16004829451</v>
      </c>
      <c r="U436">
        <v>1447.11</v>
      </c>
      <c r="V436">
        <v>2608.17</v>
      </c>
      <c r="W436">
        <v>26287.56</v>
      </c>
      <c r="X436">
        <v>3339.87</v>
      </c>
      <c r="Y436">
        <v>1</v>
      </c>
    </row>
    <row r="437" spans="1:25">
      <c r="A437">
        <v>916574894</v>
      </c>
      <c r="B437">
        <v>8732019</v>
      </c>
      <c r="C437">
        <v>873</v>
      </c>
      <c r="D437">
        <v>2019</v>
      </c>
      <c r="E437" t="s">
        <v>152</v>
      </c>
      <c r="F437">
        <v>0</v>
      </c>
      <c r="G437">
        <v>0</v>
      </c>
      <c r="H437">
        <v>0</v>
      </c>
      <c r="I437">
        <v>0</v>
      </c>
      <c r="J437">
        <v>0</v>
      </c>
      <c r="K437">
        <v>0</v>
      </c>
      <c r="L437">
        <v>0</v>
      </c>
      <c r="M437">
        <v>0</v>
      </c>
      <c r="N437">
        <v>0</v>
      </c>
      <c r="O437">
        <v>0</v>
      </c>
      <c r="P437">
        <v>0</v>
      </c>
      <c r="Q437">
        <v>0</v>
      </c>
      <c r="R437">
        <v>0</v>
      </c>
      <c r="S437">
        <v>0</v>
      </c>
      <c r="T437">
        <v>0</v>
      </c>
      <c r="U437">
        <v>0</v>
      </c>
      <c r="V437">
        <v>0</v>
      </c>
      <c r="W437">
        <v>0</v>
      </c>
      <c r="X437">
        <v>0</v>
      </c>
      <c r="Y437">
        <v>0</v>
      </c>
    </row>
    <row r="438" spans="1:25">
      <c r="A438">
        <v>916574894</v>
      </c>
      <c r="B438">
        <v>8732020</v>
      </c>
      <c r="C438">
        <v>873</v>
      </c>
      <c r="D438">
        <v>2020</v>
      </c>
      <c r="E438" t="s">
        <v>152</v>
      </c>
      <c r="F438">
        <v>0</v>
      </c>
      <c r="G438">
        <v>0</v>
      </c>
      <c r="H438">
        <v>0</v>
      </c>
      <c r="I438">
        <v>0</v>
      </c>
      <c r="J438">
        <v>0</v>
      </c>
      <c r="K438">
        <v>0</v>
      </c>
      <c r="L438">
        <v>0</v>
      </c>
      <c r="M438">
        <v>0</v>
      </c>
      <c r="N438">
        <v>0</v>
      </c>
      <c r="O438">
        <v>0</v>
      </c>
      <c r="P438">
        <v>0</v>
      </c>
      <c r="Q438">
        <v>0</v>
      </c>
      <c r="R438">
        <v>0</v>
      </c>
      <c r="S438">
        <v>0</v>
      </c>
      <c r="T438">
        <v>0</v>
      </c>
      <c r="U438">
        <v>0</v>
      </c>
      <c r="V438">
        <v>0</v>
      </c>
      <c r="W438">
        <v>0</v>
      </c>
      <c r="X438">
        <v>0</v>
      </c>
      <c r="Y438">
        <v>0</v>
      </c>
    </row>
    <row r="439" spans="1:25">
      <c r="A439">
        <v>916574894</v>
      </c>
      <c r="B439">
        <v>8732021</v>
      </c>
      <c r="C439">
        <v>873</v>
      </c>
      <c r="D439">
        <v>2021</v>
      </c>
      <c r="E439" t="s">
        <v>152</v>
      </c>
      <c r="F439">
        <v>0</v>
      </c>
      <c r="G439">
        <v>0</v>
      </c>
      <c r="H439">
        <v>0</v>
      </c>
      <c r="I439">
        <v>0</v>
      </c>
      <c r="J439">
        <v>0</v>
      </c>
      <c r="K439">
        <v>0</v>
      </c>
      <c r="L439">
        <v>0</v>
      </c>
      <c r="M439">
        <v>0</v>
      </c>
      <c r="N439">
        <v>0</v>
      </c>
      <c r="O439">
        <v>0</v>
      </c>
      <c r="P439">
        <v>0</v>
      </c>
      <c r="Q439">
        <v>0</v>
      </c>
      <c r="R439">
        <v>0</v>
      </c>
      <c r="S439">
        <v>0</v>
      </c>
      <c r="T439">
        <v>0</v>
      </c>
      <c r="U439">
        <v>0</v>
      </c>
      <c r="V439">
        <v>0</v>
      </c>
      <c r="W439">
        <v>0</v>
      </c>
      <c r="X439">
        <v>0</v>
      </c>
      <c r="Y439">
        <v>0</v>
      </c>
    </row>
    <row r="440" spans="1:25">
      <c r="A440">
        <v>916574894</v>
      </c>
      <c r="B440">
        <v>8732022</v>
      </c>
      <c r="C440">
        <v>873</v>
      </c>
      <c r="D440">
        <v>2022</v>
      </c>
      <c r="E440" t="s">
        <v>152</v>
      </c>
      <c r="F440">
        <v>0</v>
      </c>
      <c r="G440">
        <v>0</v>
      </c>
      <c r="H440">
        <v>0</v>
      </c>
      <c r="I440">
        <v>0</v>
      </c>
      <c r="J440">
        <v>0</v>
      </c>
      <c r="K440">
        <v>0</v>
      </c>
      <c r="L440">
        <v>0</v>
      </c>
      <c r="M440">
        <v>0</v>
      </c>
      <c r="N440">
        <v>0</v>
      </c>
      <c r="O440">
        <v>0</v>
      </c>
      <c r="P440">
        <v>0</v>
      </c>
      <c r="Q440">
        <v>0</v>
      </c>
      <c r="R440">
        <v>0</v>
      </c>
      <c r="S440">
        <v>0</v>
      </c>
      <c r="T440">
        <v>0</v>
      </c>
      <c r="U440">
        <v>0</v>
      </c>
      <c r="V440">
        <v>0</v>
      </c>
      <c r="W440">
        <v>0</v>
      </c>
      <c r="X440">
        <v>0</v>
      </c>
      <c r="Y440">
        <v>0</v>
      </c>
    </row>
    <row r="441" spans="1:25">
      <c r="A441">
        <v>916574894</v>
      </c>
      <c r="B441">
        <v>8732023</v>
      </c>
      <c r="C441">
        <v>873</v>
      </c>
      <c r="D441">
        <v>2023</v>
      </c>
      <c r="E441" t="s">
        <v>152</v>
      </c>
      <c r="F441">
        <v>0</v>
      </c>
      <c r="G441">
        <v>0</v>
      </c>
      <c r="H441">
        <v>0</v>
      </c>
      <c r="I441">
        <v>0</v>
      </c>
      <c r="J441">
        <v>0</v>
      </c>
      <c r="K441">
        <v>0</v>
      </c>
      <c r="L441">
        <v>0</v>
      </c>
      <c r="M441">
        <v>0</v>
      </c>
      <c r="N441">
        <v>0</v>
      </c>
      <c r="O441">
        <v>0</v>
      </c>
      <c r="P441">
        <v>0</v>
      </c>
      <c r="Q441">
        <v>0</v>
      </c>
      <c r="R441">
        <v>0</v>
      </c>
      <c r="S441">
        <v>0</v>
      </c>
      <c r="T441">
        <v>0</v>
      </c>
      <c r="U441">
        <v>0</v>
      </c>
      <c r="V441">
        <v>0</v>
      </c>
      <c r="W441">
        <v>0</v>
      </c>
      <c r="X441">
        <v>0</v>
      </c>
      <c r="Y441">
        <v>0</v>
      </c>
    </row>
    <row r="442" spans="1:25">
      <c r="A442">
        <v>921688679</v>
      </c>
      <c r="B442">
        <v>9032019</v>
      </c>
      <c r="C442">
        <v>903</v>
      </c>
      <c r="D442">
        <v>2019</v>
      </c>
      <c r="E442" t="s">
        <v>153</v>
      </c>
      <c r="F442">
        <v>0</v>
      </c>
      <c r="G442">
        <v>0</v>
      </c>
      <c r="H442">
        <v>0</v>
      </c>
      <c r="I442">
        <v>0</v>
      </c>
      <c r="J442">
        <v>0</v>
      </c>
      <c r="K442">
        <v>0</v>
      </c>
      <c r="L442">
        <v>0</v>
      </c>
      <c r="M442">
        <v>0</v>
      </c>
      <c r="N442">
        <v>0</v>
      </c>
      <c r="O442">
        <v>0</v>
      </c>
      <c r="P442">
        <v>0</v>
      </c>
      <c r="Q442">
        <v>0</v>
      </c>
      <c r="R442">
        <v>0</v>
      </c>
      <c r="S442">
        <v>0</v>
      </c>
      <c r="T442">
        <v>0</v>
      </c>
      <c r="U442">
        <v>0</v>
      </c>
      <c r="V442">
        <v>0</v>
      </c>
      <c r="W442">
        <v>0</v>
      </c>
      <c r="X442">
        <v>0</v>
      </c>
      <c r="Y442">
        <v>0</v>
      </c>
    </row>
    <row r="443" spans="1:25">
      <c r="A443">
        <v>921688679</v>
      </c>
      <c r="B443">
        <v>9032020</v>
      </c>
      <c r="C443">
        <v>903</v>
      </c>
      <c r="D443">
        <v>2020</v>
      </c>
      <c r="E443" t="s">
        <v>153</v>
      </c>
      <c r="F443">
        <v>0</v>
      </c>
      <c r="G443">
        <v>0</v>
      </c>
      <c r="H443">
        <v>0</v>
      </c>
      <c r="I443">
        <v>0</v>
      </c>
      <c r="J443">
        <v>0</v>
      </c>
      <c r="K443">
        <v>0</v>
      </c>
      <c r="L443">
        <v>0</v>
      </c>
      <c r="M443">
        <v>0</v>
      </c>
      <c r="N443">
        <v>0</v>
      </c>
      <c r="O443">
        <v>0</v>
      </c>
      <c r="P443">
        <v>0</v>
      </c>
      <c r="Q443">
        <v>0</v>
      </c>
      <c r="R443">
        <v>0</v>
      </c>
      <c r="S443">
        <v>0</v>
      </c>
      <c r="T443">
        <v>0</v>
      </c>
      <c r="U443">
        <v>0</v>
      </c>
      <c r="V443">
        <v>0</v>
      </c>
      <c r="W443">
        <v>0</v>
      </c>
      <c r="X443">
        <v>0</v>
      </c>
      <c r="Y443">
        <v>0</v>
      </c>
    </row>
    <row r="444" spans="1:25">
      <c r="A444">
        <v>921688679</v>
      </c>
      <c r="B444">
        <v>9032021</v>
      </c>
      <c r="C444">
        <v>903</v>
      </c>
      <c r="D444">
        <v>2021</v>
      </c>
      <c r="E444" t="s">
        <v>153</v>
      </c>
      <c r="F444">
        <v>0</v>
      </c>
      <c r="G444">
        <v>0</v>
      </c>
      <c r="H444">
        <v>0</v>
      </c>
      <c r="I444">
        <v>0</v>
      </c>
      <c r="J444">
        <v>0</v>
      </c>
      <c r="K444">
        <v>0</v>
      </c>
      <c r="L444">
        <v>0</v>
      </c>
      <c r="M444">
        <v>0</v>
      </c>
      <c r="N444">
        <v>0</v>
      </c>
      <c r="O444">
        <v>0</v>
      </c>
      <c r="P444">
        <v>0</v>
      </c>
      <c r="Q444">
        <v>0</v>
      </c>
      <c r="R444">
        <v>0</v>
      </c>
      <c r="S444">
        <v>0</v>
      </c>
      <c r="T444">
        <v>0</v>
      </c>
      <c r="U444">
        <v>0</v>
      </c>
      <c r="V444">
        <v>0</v>
      </c>
      <c r="W444">
        <v>0</v>
      </c>
      <c r="X444">
        <v>0</v>
      </c>
      <c r="Y444">
        <v>0</v>
      </c>
    </row>
    <row r="445" spans="1:25">
      <c r="A445">
        <v>921688679</v>
      </c>
      <c r="B445">
        <v>9032022</v>
      </c>
      <c r="C445">
        <v>903</v>
      </c>
      <c r="D445">
        <v>2022</v>
      </c>
      <c r="E445" t="s">
        <v>153</v>
      </c>
      <c r="F445">
        <v>0</v>
      </c>
      <c r="G445">
        <v>0</v>
      </c>
      <c r="H445">
        <v>0</v>
      </c>
      <c r="I445">
        <v>0</v>
      </c>
      <c r="J445">
        <v>0</v>
      </c>
      <c r="K445">
        <v>0</v>
      </c>
      <c r="L445">
        <v>0</v>
      </c>
      <c r="M445">
        <v>0</v>
      </c>
      <c r="N445">
        <v>0</v>
      </c>
      <c r="O445">
        <v>0</v>
      </c>
      <c r="P445">
        <v>0</v>
      </c>
      <c r="Q445">
        <v>0</v>
      </c>
      <c r="R445">
        <v>0</v>
      </c>
      <c r="S445">
        <v>0</v>
      </c>
      <c r="T445">
        <v>0</v>
      </c>
      <c r="U445">
        <v>0</v>
      </c>
      <c r="V445">
        <v>0</v>
      </c>
      <c r="W445">
        <v>0</v>
      </c>
      <c r="X445">
        <v>0</v>
      </c>
      <c r="Y445">
        <v>0</v>
      </c>
    </row>
    <row r="446" spans="1:25">
      <c r="A446">
        <v>921688679</v>
      </c>
      <c r="B446">
        <v>9032023</v>
      </c>
      <c r="C446">
        <v>903</v>
      </c>
      <c r="D446">
        <v>2023</v>
      </c>
      <c r="E446" t="s">
        <v>153</v>
      </c>
      <c r="F446">
        <v>0</v>
      </c>
      <c r="G446">
        <v>0</v>
      </c>
      <c r="H446">
        <v>0</v>
      </c>
      <c r="I446">
        <v>0</v>
      </c>
      <c r="J446">
        <v>0</v>
      </c>
      <c r="K446">
        <v>0</v>
      </c>
      <c r="L446">
        <v>0</v>
      </c>
      <c r="M446">
        <v>0</v>
      </c>
      <c r="N446">
        <v>0</v>
      </c>
      <c r="O446">
        <v>0</v>
      </c>
      <c r="P446">
        <v>0</v>
      </c>
      <c r="Q446">
        <v>0</v>
      </c>
      <c r="R446">
        <v>0</v>
      </c>
      <c r="S446">
        <v>0</v>
      </c>
      <c r="T446">
        <v>0</v>
      </c>
      <c r="U446">
        <v>0</v>
      </c>
      <c r="V446">
        <v>0</v>
      </c>
      <c r="W446">
        <v>0</v>
      </c>
      <c r="X446">
        <v>0</v>
      </c>
      <c r="Y446">
        <v>0</v>
      </c>
    </row>
    <row r="449" spans="6:24">
      <c r="T449" s="44"/>
      <c r="U449" s="44"/>
      <c r="V449" s="44"/>
      <c r="W449" s="44"/>
      <c r="X449" s="44"/>
    </row>
    <row r="450" spans="6:24">
      <c r="T450" s="44"/>
      <c r="U450" s="44"/>
      <c r="V450" s="44"/>
      <c r="W450" s="44"/>
      <c r="X450" s="44"/>
    </row>
    <row r="451" spans="6:24">
      <c r="F451" s="44"/>
      <c r="G451" s="44"/>
      <c r="H451" s="44"/>
      <c r="I451" s="44"/>
      <c r="J451" s="44"/>
      <c r="K451" s="44"/>
      <c r="L451" s="44"/>
      <c r="M451" s="44"/>
      <c r="N451" s="44"/>
      <c r="O451" s="44"/>
      <c r="P451" s="44"/>
      <c r="Q451" s="44"/>
      <c r="R451" s="44"/>
      <c r="S451" s="44"/>
      <c r="T451" s="44"/>
      <c r="U451" s="44"/>
      <c r="V451" s="44"/>
      <c r="W451" s="44"/>
      <c r="X451" s="44"/>
    </row>
  </sheetData>
  <autoFilter ref="A1:Y446" xr:uid="{110C1B02-16BC-4F72-824A-8CAC8AB15019}"/>
  <sortState xmlns:xlrd2="http://schemas.microsoft.com/office/spreadsheetml/2017/richdata2" ref="A2:Y446">
    <sortCondition ref="C2:C446"/>
    <sortCondition ref="D2:D446"/>
  </sortState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258E25-48A4-4FB0-AACD-8B2CA5F6C915}">
  <sheetPr>
    <tabColor theme="9" tint="-0.249977111117893"/>
  </sheetPr>
  <dimension ref="A1:H46"/>
  <sheetViews>
    <sheetView workbookViewId="0">
      <selection activeCell="B20" sqref="B20"/>
    </sheetView>
  </sheetViews>
  <sheetFormatPr baseColWidth="10" defaultColWidth="11.453125" defaultRowHeight="12.5"/>
  <cols>
    <col min="1" max="1" width="78.90625" style="2" customWidth="1"/>
    <col min="2" max="2" width="19.54296875" style="2" customWidth="1"/>
    <col min="3" max="3" width="15" style="2" customWidth="1"/>
    <col min="4" max="4" width="13.81640625" style="2" bestFit="1" customWidth="1"/>
    <col min="5" max="5" width="55.36328125" style="2" bestFit="1" customWidth="1"/>
    <col min="6" max="6" width="18.453125" style="2" bestFit="1" customWidth="1"/>
    <col min="7" max="9" width="17" style="2" customWidth="1"/>
    <col min="10" max="16384" width="11.453125" style="2"/>
  </cols>
  <sheetData>
    <row r="1" spans="1:8">
      <c r="A1" s="68" t="s">
        <v>257</v>
      </c>
    </row>
    <row r="2" spans="1:8" ht="20">
      <c r="A2" s="67" t="s">
        <v>183</v>
      </c>
      <c r="B2"/>
      <c r="C2"/>
      <c r="D2"/>
      <c r="F2"/>
      <c r="G2"/>
      <c r="H2"/>
    </row>
    <row r="3" spans="1:8" ht="14.5">
      <c r="A3"/>
      <c r="B3"/>
      <c r="C3"/>
      <c r="D3"/>
    </row>
    <row r="4" spans="1:8" ht="13">
      <c r="A4" s="68"/>
      <c r="B4" s="45" t="s">
        <v>39</v>
      </c>
      <c r="C4" s="45" t="s">
        <v>184</v>
      </c>
      <c r="D4" s="45" t="s">
        <v>27</v>
      </c>
    </row>
    <row r="5" spans="1:8" ht="14.5">
      <c r="A5" s="133" t="s">
        <v>10</v>
      </c>
      <c r="B5" s="231">
        <v>15150297.13379194</v>
      </c>
      <c r="C5" s="231">
        <f>C7+C11+C14+C15+C18</f>
        <v>105322.92931718924</v>
      </c>
      <c r="D5" s="231">
        <f>SUM(B5,C5)</f>
        <v>15255620.06310913</v>
      </c>
      <c r="F5" s="45"/>
      <c r="G5" s="72"/>
    </row>
    <row r="6" spans="1:8" ht="14.5">
      <c r="A6" s="134" t="s">
        <v>11</v>
      </c>
      <c r="B6" s="232"/>
      <c r="C6" s="232"/>
      <c r="D6" s="232"/>
      <c r="F6" s="45"/>
      <c r="G6" s="72"/>
    </row>
    <row r="7" spans="1:8" ht="14.5">
      <c r="A7" s="134" t="s">
        <v>28</v>
      </c>
      <c r="B7" s="232">
        <v>6266063.8524147673</v>
      </c>
      <c r="C7" s="232">
        <v>26534.301273354937</v>
      </c>
      <c r="D7" s="232">
        <f>B7+C7</f>
        <v>6292598.1536881225</v>
      </c>
    </row>
    <row r="8" spans="1:8" ht="14.5">
      <c r="A8" s="134" t="s">
        <v>29</v>
      </c>
      <c r="B8" s="232">
        <v>1605305.6684411746</v>
      </c>
      <c r="C8" s="232">
        <v>25145.284732486471</v>
      </c>
      <c r="D8" s="232">
        <f t="shared" ref="D8:D18" si="0">B8+C8</f>
        <v>1630450.9531736611</v>
      </c>
    </row>
    <row r="9" spans="1:8" ht="14.5">
      <c r="A9" s="134" t="s">
        <v>30</v>
      </c>
      <c r="B9" s="232">
        <v>3375799</v>
      </c>
      <c r="C9" s="232"/>
      <c r="D9" s="232"/>
    </row>
    <row r="10" spans="1:8" ht="14.5">
      <c r="A10" s="134" t="s">
        <v>31</v>
      </c>
      <c r="B10" s="232">
        <v>852307.15542241221</v>
      </c>
      <c r="C10" s="232"/>
      <c r="D10" s="232"/>
    </row>
    <row r="11" spans="1:8" ht="14.5">
      <c r="A11" s="134" t="s">
        <v>14</v>
      </c>
      <c r="B11" s="232">
        <v>2766752</v>
      </c>
      <c r="C11" s="232">
        <v>28794</v>
      </c>
      <c r="D11" s="232">
        <f t="shared" si="0"/>
        <v>2795546</v>
      </c>
    </row>
    <row r="12" spans="1:8" ht="14.5">
      <c r="A12" s="134" t="s">
        <v>32</v>
      </c>
      <c r="B12" s="232">
        <v>471247</v>
      </c>
      <c r="C12" s="232"/>
      <c r="D12" s="232"/>
    </row>
    <row r="13" spans="1:8" ht="14.5">
      <c r="A13" s="134" t="s">
        <v>15</v>
      </c>
      <c r="B13" s="232">
        <v>2691531</v>
      </c>
      <c r="C13" s="232">
        <v>5133</v>
      </c>
      <c r="D13" s="232">
        <f t="shared" si="0"/>
        <v>2696664</v>
      </c>
    </row>
    <row r="14" spans="1:8" ht="14.5">
      <c r="A14" s="134" t="s">
        <v>16</v>
      </c>
      <c r="B14" s="232">
        <v>1364372.6041214915</v>
      </c>
      <c r="C14" s="232">
        <v>2601.9854785085572</v>
      </c>
      <c r="D14" s="232">
        <f t="shared" si="0"/>
        <v>1366974.5896000001</v>
      </c>
    </row>
    <row r="15" spans="1:8" ht="16">
      <c r="A15" s="134" t="s">
        <v>17</v>
      </c>
      <c r="B15" s="232">
        <v>17463.739413680782</v>
      </c>
      <c r="C15" s="232">
        <v>2260.755700325733</v>
      </c>
      <c r="D15" s="232">
        <f t="shared" si="0"/>
        <v>19724.495114006513</v>
      </c>
      <c r="E15" s="64"/>
    </row>
    <row r="16" spans="1:8" ht="14.5">
      <c r="A16" s="134" t="s">
        <v>185</v>
      </c>
      <c r="B16" s="232">
        <v>61742437.259999998</v>
      </c>
      <c r="C16" s="232">
        <v>588420.94999999995</v>
      </c>
      <c r="D16" s="232">
        <f t="shared" si="0"/>
        <v>62330858.210000001</v>
      </c>
    </row>
    <row r="17" spans="1:4" ht="14.5">
      <c r="A17" s="134" t="s">
        <v>186</v>
      </c>
      <c r="B17" s="232">
        <v>1238808.23755359</v>
      </c>
      <c r="C17" s="232"/>
      <c r="D17" s="232"/>
    </row>
    <row r="18" spans="1:4" ht="14.5">
      <c r="A18" s="134" t="s">
        <v>19</v>
      </c>
      <c r="B18" s="232">
        <v>4735644.9378420003</v>
      </c>
      <c r="C18" s="232">
        <v>45131.886865</v>
      </c>
      <c r="D18" s="232">
        <f t="shared" si="0"/>
        <v>4780776.8247070005</v>
      </c>
    </row>
    <row r="19" spans="1:4" ht="14.5">
      <c r="A19" s="133" t="s">
        <v>20</v>
      </c>
      <c r="B19" s="132">
        <v>15018617.757341545</v>
      </c>
      <c r="C19" s="132">
        <f>C20*(C5-C14)+C14</f>
        <v>130527.58080117285</v>
      </c>
      <c r="D19" s="132">
        <f>C19+B19</f>
        <v>15149145.338142717</v>
      </c>
    </row>
    <row r="20" spans="1:4" ht="14.5">
      <c r="A20" s="134" t="s">
        <v>21</v>
      </c>
      <c r="B20" s="233">
        <v>1.0078837990471601</v>
      </c>
      <c r="C20" s="233">
        <v>1.2453701313684049</v>
      </c>
      <c r="D20" s="232"/>
    </row>
    <row r="21" spans="1:4" ht="14.5">
      <c r="A21" s="134" t="s">
        <v>22</v>
      </c>
      <c r="B21" s="233">
        <v>0.98772612306621277</v>
      </c>
      <c r="C21" s="233"/>
      <c r="D21" s="232"/>
    </row>
    <row r="22" spans="1:4" ht="14.5">
      <c r="A22" s="134" t="s">
        <v>34</v>
      </c>
      <c r="B22" s="232">
        <v>3672693.3745928342</v>
      </c>
      <c r="C22" s="232"/>
      <c r="D22" s="232"/>
    </row>
    <row r="23" spans="1:4" ht="14.5">
      <c r="A23" s="134" t="s">
        <v>35</v>
      </c>
      <c r="B23" s="232">
        <v>1465651.8898656191</v>
      </c>
      <c r="C23" s="232"/>
      <c r="D23" s="232"/>
    </row>
    <row r="24" spans="1:4" ht="14.5">
      <c r="A24" s="134" t="s">
        <v>36</v>
      </c>
      <c r="B24" s="232">
        <v>10084192.616549496</v>
      </c>
      <c r="C24" s="232"/>
      <c r="D24" s="232"/>
    </row>
    <row r="25" spans="1:4" ht="14.5">
      <c r="A25" s="133" t="s">
        <v>23</v>
      </c>
      <c r="B25" s="132"/>
      <c r="C25" s="132"/>
      <c r="D25" s="212">
        <f>0.3*D5+0.7*D19</f>
        <v>15181087.755632639</v>
      </c>
    </row>
    <row r="26" spans="1:4" ht="14.5">
      <c r="A26" s="71" t="s">
        <v>258</v>
      </c>
      <c r="D26" s="70">
        <v>15186360.838339347</v>
      </c>
    </row>
    <row r="27" spans="1:4" ht="14.5">
      <c r="A27" s="154" t="s">
        <v>259</v>
      </c>
      <c r="D27" s="70">
        <f>D25-D26</f>
        <v>-5273.082706708461</v>
      </c>
    </row>
    <row r="28" spans="1:4" ht="14.5">
      <c r="A28" s="62"/>
      <c r="B28" s="24"/>
      <c r="C28"/>
      <c r="D28"/>
    </row>
    <row r="29" spans="1:4" ht="20">
      <c r="A29" s="67" t="s">
        <v>260</v>
      </c>
      <c r="C29"/>
      <c r="D29" s="24"/>
    </row>
    <row r="30" spans="1:4" ht="14.5">
      <c r="A30" s="62"/>
      <c r="C30" s="144"/>
      <c r="D30" s="37"/>
    </row>
    <row r="31" spans="1:4" ht="14.5">
      <c r="A31" s="133" t="s">
        <v>10</v>
      </c>
      <c r="B31" s="231">
        <f>B34+B35+B40</f>
        <v>784611.29528861004</v>
      </c>
      <c r="C31" s="144"/>
      <c r="D31" s="37"/>
    </row>
    <row r="32" spans="1:4" ht="14.5">
      <c r="A32" s="134" t="s">
        <v>11</v>
      </c>
      <c r="B32" s="232"/>
      <c r="C32" s="144"/>
      <c r="D32" s="37"/>
    </row>
    <row r="33" spans="1:8" ht="14.5">
      <c r="A33" s="134" t="s">
        <v>12</v>
      </c>
      <c r="B33" s="232">
        <v>67818</v>
      </c>
      <c r="C33" s="18"/>
      <c r="D33" s="66"/>
      <c r="E33" s="68"/>
      <c r="F33" s="65"/>
      <c r="G33" s="65"/>
      <c r="H33" s="65"/>
    </row>
    <row r="34" spans="1:8" ht="14.5">
      <c r="A34" s="134" t="s">
        <v>13</v>
      </c>
      <c r="B34" s="232">
        <v>71564.242079610078</v>
      </c>
      <c r="C34" s="18"/>
      <c r="D34" s="66"/>
    </row>
    <row r="35" spans="1:8" ht="14.5">
      <c r="A35" s="134" t="s">
        <v>14</v>
      </c>
      <c r="B35" s="232">
        <v>142516</v>
      </c>
      <c r="C35" s="18"/>
      <c r="D35" s="66"/>
      <c r="E35" s="68"/>
    </row>
    <row r="36" spans="1:8" ht="14.5">
      <c r="A36" s="134" t="s">
        <v>15</v>
      </c>
      <c r="B36" s="232">
        <v>0</v>
      </c>
      <c r="C36" s="18"/>
      <c r="D36" s="66"/>
      <c r="E36" s="68"/>
      <c r="G36" s="37"/>
    </row>
    <row r="37" spans="1:8" ht="14.5">
      <c r="A37" s="134" t="s">
        <v>16</v>
      </c>
      <c r="B37" s="232">
        <v>0</v>
      </c>
      <c r="C37" s="18"/>
      <c r="D37" s="66"/>
      <c r="E37"/>
    </row>
    <row r="38" spans="1:8" ht="14.5">
      <c r="A38" s="134" t="s">
        <v>17</v>
      </c>
      <c r="B38" s="232">
        <v>0</v>
      </c>
      <c r="C38" s="18"/>
      <c r="D38" s="66"/>
      <c r="E38" s="69"/>
    </row>
    <row r="39" spans="1:8" ht="14.5">
      <c r="A39" s="134" t="s">
        <v>18</v>
      </c>
      <c r="B39" s="232">
        <v>7438475.2700000005</v>
      </c>
      <c r="C39" s="18"/>
      <c r="D39" s="66"/>
    </row>
    <row r="40" spans="1:8" ht="14.5">
      <c r="A40" s="134" t="s">
        <v>19</v>
      </c>
      <c r="B40" s="232">
        <v>570531.05320900003</v>
      </c>
      <c r="C40" s="18"/>
      <c r="D40" s="66"/>
    </row>
    <row r="41" spans="1:8" ht="14.5">
      <c r="A41" s="133" t="s">
        <v>20</v>
      </c>
      <c r="B41" s="231">
        <f>B43*B31</f>
        <v>774981.07280937827</v>
      </c>
      <c r="D41" s="66"/>
    </row>
    <row r="42" spans="1:8" ht="14.5">
      <c r="A42" s="134" t="s">
        <v>21</v>
      </c>
      <c r="B42" s="233">
        <f>B20</f>
        <v>1.0078837990471601</v>
      </c>
      <c r="E42" s="62"/>
    </row>
    <row r="43" spans="1:8" ht="14.5">
      <c r="A43" s="134" t="s">
        <v>22</v>
      </c>
      <c r="B43" s="233">
        <f>B21</f>
        <v>0.98772612306621277</v>
      </c>
      <c r="E43" s="62"/>
    </row>
    <row r="44" spans="1:8" ht="14.5">
      <c r="A44" s="133" t="s">
        <v>23</v>
      </c>
      <c r="B44" s="231">
        <f>0.3*B31+0.7*B41</f>
        <v>777870.13955314772</v>
      </c>
      <c r="E44" s="62"/>
    </row>
    <row r="45" spans="1:8" ht="14.5">
      <c r="A45" s="234" t="s">
        <v>258</v>
      </c>
      <c r="B45" s="235">
        <v>632215.7924554518</v>
      </c>
    </row>
    <row r="46" spans="1:8" ht="14.5">
      <c r="A46" s="236" t="s">
        <v>259</v>
      </c>
      <c r="B46" s="237">
        <f>B44-B45</f>
        <v>145654.34709769592</v>
      </c>
    </row>
  </sheetData>
  <pageMargins left="0.78740157499999996" right="0.78740157499999996" top="0.984251969" bottom="0.984251969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0993A-D056-4194-ACCF-ADEB3622A5A3}">
  <sheetPr>
    <tabColor theme="5" tint="0.39997558519241921"/>
  </sheetPr>
  <dimension ref="A1:H34"/>
  <sheetViews>
    <sheetView tabSelected="1" workbookViewId="0">
      <selection activeCell="A2" sqref="A2"/>
    </sheetView>
  </sheetViews>
  <sheetFormatPr baseColWidth="10" defaultColWidth="11.453125" defaultRowHeight="14.5"/>
  <cols>
    <col min="1" max="1" width="57" bestFit="1" customWidth="1"/>
    <col min="2" max="3" width="13.453125" customWidth="1"/>
    <col min="4" max="4" width="15.54296875" bestFit="1" customWidth="1"/>
    <col min="7" max="7" width="13.6328125" bestFit="1" customWidth="1"/>
  </cols>
  <sheetData>
    <row r="1" spans="1:8">
      <c r="A1" s="141"/>
    </row>
    <row r="2" spans="1:8" ht="39.5">
      <c r="A2" s="100" t="s">
        <v>24</v>
      </c>
      <c r="B2" s="99" t="s">
        <v>25</v>
      </c>
      <c r="C2" s="99" t="s">
        <v>26</v>
      </c>
      <c r="D2" s="98" t="s">
        <v>27</v>
      </c>
    </row>
    <row r="3" spans="1:8">
      <c r="A3" s="23" t="s">
        <v>10</v>
      </c>
      <c r="B3" s="96">
        <f>B5+B9+B16+B12+B13</f>
        <v>17860665.585871052</v>
      </c>
      <c r="C3" s="96">
        <f>C5+C9+C12+C16+C13</f>
        <v>107547.0920481096</v>
      </c>
      <c r="D3" s="96">
        <f>SUM(B3:C3)</f>
        <v>17968212.677919161</v>
      </c>
      <c r="E3" s="166"/>
      <c r="F3" s="44"/>
    </row>
    <row r="4" spans="1:8">
      <c r="A4" s="82" t="s">
        <v>11</v>
      </c>
      <c r="B4" s="83"/>
      <c r="C4" s="83"/>
      <c r="D4" s="83"/>
      <c r="E4" s="167"/>
    </row>
    <row r="5" spans="1:8" ht="29">
      <c r="A5" s="97" t="s">
        <v>28</v>
      </c>
      <c r="B5" s="83">
        <f>(B6+B8)*Forutsetninger!C6+B7*Forutsetninger!C10</f>
        <v>8368249.9676391333</v>
      </c>
      <c r="C5" s="83">
        <f>C6*Forutsetninger!C6</f>
        <v>24144.261846373633</v>
      </c>
      <c r="D5" s="83">
        <f>B5+C5</f>
        <v>8392394.2294855062</v>
      </c>
      <c r="E5" s="168"/>
      <c r="F5" s="44"/>
      <c r="H5" s="44"/>
    </row>
    <row r="6" spans="1:8">
      <c r="A6" s="84" t="s">
        <v>29</v>
      </c>
      <c r="B6" s="83">
        <f>Grunnlagsdata!Z9+Grunnlagsdata!I9-Grunnlagsdata!J9+Grunnlagsdata!AD9-Grunnlagsdata!W9-Grunnlagsdata!AF9-Grunnlagsdata!AE9</f>
        <v>2539220.4200000004</v>
      </c>
      <c r="C6" s="83">
        <f>'Data analyse regional'!F300+'Data analyse regional'!G300-'Data analyse regional'!H300+'Data analyse regional'!I297+'Data analyse regional'!J300</f>
        <v>22133.659942441322</v>
      </c>
      <c r="D6" s="83">
        <f>B6+C6</f>
        <v>2561354.0799424415</v>
      </c>
      <c r="E6" s="229"/>
      <c r="F6" s="44"/>
    </row>
    <row r="7" spans="1:8">
      <c r="A7" s="84" t="s">
        <v>30</v>
      </c>
      <c r="B7" s="83">
        <f>Grunnlagsdata!AA9</f>
        <v>3961511</v>
      </c>
      <c r="C7" s="83"/>
      <c r="D7" s="83">
        <f>B7+C7</f>
        <v>3961511</v>
      </c>
      <c r="E7" s="168"/>
      <c r="F7" s="44"/>
    </row>
    <row r="8" spans="1:8">
      <c r="A8" s="84" t="s">
        <v>31</v>
      </c>
      <c r="B8" s="83">
        <f>Grunnlagsdata!AF9+Grunnlagsdata!AE9</f>
        <v>1310270.07</v>
      </c>
      <c r="C8" s="83"/>
      <c r="D8" s="83"/>
      <c r="E8" s="44"/>
      <c r="F8" s="44"/>
    </row>
    <row r="9" spans="1:8">
      <c r="A9" s="82" t="s">
        <v>14</v>
      </c>
      <c r="B9" s="83">
        <f>Grunnlagsdata!E9</f>
        <v>2988718</v>
      </c>
      <c r="C9" s="83">
        <f>Grunnlagsdata!F9</f>
        <v>26307</v>
      </c>
      <c r="D9" s="83">
        <f>B9+C9</f>
        <v>3015025</v>
      </c>
      <c r="E9" s="168"/>
      <c r="F9" s="44"/>
    </row>
    <row r="10" spans="1:8">
      <c r="A10" s="84" t="s">
        <v>32</v>
      </c>
      <c r="B10" s="83">
        <f>Grunnlagsdata!AH9</f>
        <v>553223</v>
      </c>
      <c r="C10" s="83"/>
      <c r="D10" s="83"/>
      <c r="E10" s="167"/>
      <c r="F10" s="44"/>
    </row>
    <row r="11" spans="1:8">
      <c r="A11" s="82" t="s">
        <v>15</v>
      </c>
      <c r="B11" s="83">
        <f>Grunnlagsdata!AB9</f>
        <v>2878511</v>
      </c>
      <c r="C11" s="83">
        <f>Grunnlagsdata!G9</f>
        <v>12174</v>
      </c>
      <c r="D11" s="83">
        <f t="shared" ref="D11:D16" si="0">B11+C11</f>
        <v>2890685</v>
      </c>
      <c r="E11" s="168"/>
      <c r="F11" s="44"/>
    </row>
    <row r="12" spans="1:8">
      <c r="A12" s="82" t="s">
        <v>16</v>
      </c>
      <c r="B12" s="83">
        <f>B11*Forutsetninger!$C$4/1000</f>
        <v>1614283.9263849356</v>
      </c>
      <c r="C12" s="83">
        <f>C11*Forutsetninger!$C$4/1000</f>
        <v>6827.2424596641131</v>
      </c>
      <c r="D12" s="83">
        <f t="shared" si="0"/>
        <v>1621111.1688445997</v>
      </c>
      <c r="E12" s="168"/>
      <c r="F12" s="44"/>
    </row>
    <row r="13" spans="1:8">
      <c r="A13" s="82" t="s">
        <v>17</v>
      </c>
      <c r="B13" s="83">
        <f>Grunnlagsdata!S9*Forutsetninger!C10</f>
        <v>81743.745508982043</v>
      </c>
      <c r="C13" s="83">
        <f>Grunnlagsdata!R9*Forutsetninger!C10</f>
        <v>15386.017964071858</v>
      </c>
      <c r="D13" s="83">
        <f t="shared" si="0"/>
        <v>97129.763473053899</v>
      </c>
      <c r="E13" s="168"/>
      <c r="F13" s="44"/>
    </row>
    <row r="14" spans="1:8">
      <c r="A14" s="82" t="s">
        <v>18</v>
      </c>
      <c r="B14" s="83">
        <f>Grunnlagsdata!Q9*1.01</f>
        <v>66680581.780000001</v>
      </c>
      <c r="C14" s="83">
        <f>Grunnlagsdata!P9*1.01</f>
        <v>483808.18</v>
      </c>
      <c r="D14" s="83">
        <f t="shared" si="0"/>
        <v>67164389.960000008</v>
      </c>
      <c r="E14" s="168"/>
      <c r="F14" s="44"/>
    </row>
    <row r="15" spans="1:8">
      <c r="A15" s="85" t="s">
        <v>33</v>
      </c>
      <c r="B15" s="83">
        <f>Grunnlagsdata!AG9*1.01</f>
        <v>2063927.93</v>
      </c>
      <c r="C15" s="83"/>
      <c r="D15" s="86"/>
      <c r="E15" s="167"/>
      <c r="F15" s="44"/>
      <c r="G15" s="20"/>
    </row>
    <row r="16" spans="1:8" ht="15" thickBot="1">
      <c r="A16" s="87" t="s">
        <v>19</v>
      </c>
      <c r="B16" s="88">
        <f>B14*Forutsetninger!$C$2</f>
        <v>4807669.9463379998</v>
      </c>
      <c r="C16" s="88">
        <f>C14*Forutsetninger!$C$2</f>
        <v>34882.569777999997</v>
      </c>
      <c r="D16" s="88">
        <f t="shared" si="0"/>
        <v>4842552.5161159998</v>
      </c>
      <c r="E16" s="168"/>
      <c r="F16" s="44"/>
      <c r="G16" s="25"/>
    </row>
    <row r="17" spans="1:8">
      <c r="A17" s="89" t="s">
        <v>20</v>
      </c>
      <c r="B17" s="90">
        <f>B20+B19*B23+B22*(1-Forutsetninger!C15)+B21</f>
        <v>16386062.874298157</v>
      </c>
      <c r="C17" s="90">
        <f>C18*(C3-C12)+C12</f>
        <v>63377.317210589921</v>
      </c>
      <c r="D17" s="90">
        <f>B17+C17</f>
        <v>16449440.191508748</v>
      </c>
      <c r="E17" s="166"/>
      <c r="F17" s="44"/>
    </row>
    <row r="18" spans="1:8">
      <c r="A18" s="30" t="s">
        <v>21</v>
      </c>
      <c r="B18" s="217">
        <f>'Analyse transmisjon'!X9</f>
        <v>0.88987919926656533</v>
      </c>
      <c r="C18" s="31">
        <f>VLOOKUP(319,'Analyserres regional'!$B$4:$J$45,9,FALSE)</f>
        <v>0.56145908658518484</v>
      </c>
      <c r="D18" s="32"/>
      <c r="E18" s="169"/>
    </row>
    <row r="19" spans="1:8">
      <c r="A19" s="30" t="s">
        <v>22</v>
      </c>
      <c r="B19" s="217">
        <f>B18*(1-Forutsetninger!$C$14)</f>
        <v>0.87208161528123396</v>
      </c>
      <c r="C19" s="91"/>
      <c r="D19" s="91"/>
      <c r="E19" s="169"/>
    </row>
    <row r="20" spans="1:8">
      <c r="A20" s="33" t="s">
        <v>34</v>
      </c>
      <c r="B20" s="92">
        <f>B7*Forutsetninger!C10</f>
        <v>4169075.1991017968</v>
      </c>
      <c r="C20" s="93"/>
      <c r="D20" s="169"/>
    </row>
    <row r="21" spans="1:8">
      <c r="A21" s="33" t="s">
        <v>256</v>
      </c>
      <c r="B21" s="92">
        <f>Grunnlagsdata!AC9*Forutsetninger!C6</f>
        <v>132550.0415704388</v>
      </c>
      <c r="C21" s="93"/>
      <c r="D21" s="169"/>
    </row>
    <row r="22" spans="1:8">
      <c r="A22" s="33" t="s">
        <v>35</v>
      </c>
      <c r="B22" s="92">
        <f>B8*Forutsetninger!C6+B10+B15*Forutsetninger!C2</f>
        <v>2131326.0368476883</v>
      </c>
      <c r="C22" s="93"/>
      <c r="D22" s="169"/>
      <c r="F22" s="181"/>
      <c r="G22" s="44"/>
    </row>
    <row r="23" spans="1:8">
      <c r="A23" s="33" t="s">
        <v>36</v>
      </c>
      <c r="B23" s="92">
        <f>B3-B22-B20-B21</f>
        <v>11427714.308351129</v>
      </c>
      <c r="C23" s="92"/>
      <c r="D23" s="93"/>
      <c r="E23" s="180"/>
      <c r="F23" s="238"/>
    </row>
    <row r="24" spans="1:8">
      <c r="A24" s="74" t="s">
        <v>23</v>
      </c>
      <c r="B24" s="130"/>
      <c r="C24" s="130"/>
      <c r="D24" s="129">
        <f>0.3*D3+0.7*D17</f>
        <v>16905071.937431872</v>
      </c>
      <c r="E24" s="166"/>
      <c r="F24" s="44"/>
      <c r="G24" s="181"/>
    </row>
    <row r="25" spans="1:8">
      <c r="A25" s="74" t="s">
        <v>247</v>
      </c>
      <c r="B25" s="130"/>
      <c r="C25" s="130"/>
      <c r="D25" s="94">
        <f>'Reberegning 2024'!D27</f>
        <v>-5273.082706708461</v>
      </c>
      <c r="E25" s="168"/>
      <c r="F25" s="44"/>
    </row>
    <row r="26" spans="1:8">
      <c r="A26" s="74" t="s">
        <v>37</v>
      </c>
      <c r="B26" s="130"/>
      <c r="C26" s="130"/>
      <c r="D26" s="94"/>
      <c r="E26" s="168"/>
      <c r="F26" s="44"/>
    </row>
    <row r="27" spans="1:8">
      <c r="A27" s="73" t="s">
        <v>248</v>
      </c>
      <c r="B27" s="131"/>
      <c r="C27" s="131"/>
      <c r="D27" s="95">
        <f>D24+D25+D26</f>
        <v>16899798.854725163</v>
      </c>
      <c r="F27" s="44"/>
      <c r="G27" s="44"/>
      <c r="H27" s="44"/>
    </row>
    <row r="28" spans="1:8">
      <c r="A28" s="136"/>
      <c r="B28" s="135"/>
      <c r="C28" s="135"/>
      <c r="D28" s="135"/>
      <c r="E28" s="44"/>
    </row>
    <row r="29" spans="1:8">
      <c r="A29" s="136" t="s">
        <v>37</v>
      </c>
      <c r="B29" s="135"/>
      <c r="C29" s="135" t="s">
        <v>38</v>
      </c>
      <c r="D29" s="135"/>
    </row>
    <row r="30" spans="1:8">
      <c r="A30" s="174"/>
      <c r="B30" s="175"/>
      <c r="C30" s="176"/>
      <c r="D30" s="177"/>
    </row>
    <row r="31" spans="1:8">
      <c r="A31" s="174"/>
      <c r="B31" s="174"/>
      <c r="C31" s="176"/>
      <c r="D31" s="177"/>
    </row>
    <row r="32" spans="1:8">
      <c r="A32" s="174"/>
      <c r="B32" s="177"/>
      <c r="C32" s="176"/>
      <c r="D32" s="174"/>
    </row>
    <row r="33" spans="1:4">
      <c r="A33" s="174"/>
      <c r="B33" s="174"/>
      <c r="C33" s="178"/>
      <c r="D33" s="177"/>
    </row>
    <row r="34" spans="1:4">
      <c r="D34" s="44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E69AC-E858-4276-A1B2-8CBC1F75B07E}">
  <sheetPr>
    <tabColor theme="5" tint="0.39997558519241921"/>
  </sheetPr>
  <dimension ref="A2:F18"/>
  <sheetViews>
    <sheetView topLeftCell="A15" workbookViewId="0">
      <selection activeCell="B14" sqref="B14"/>
    </sheetView>
  </sheetViews>
  <sheetFormatPr baseColWidth="10" defaultColWidth="11.453125" defaultRowHeight="14.5"/>
  <cols>
    <col min="1" max="1" width="46.54296875" bestFit="1" customWidth="1"/>
  </cols>
  <sheetData>
    <row r="2" spans="1:6" ht="15" thickBot="1"/>
    <row r="3" spans="1:6" ht="15" thickBot="1">
      <c r="A3" s="101" t="s">
        <v>10</v>
      </c>
      <c r="B3" s="102">
        <f>B6+B7+B12</f>
        <v>777601.20761971129</v>
      </c>
    </row>
    <row r="4" spans="1:6" ht="15" thickBot="1">
      <c r="A4" s="103" t="s">
        <v>11</v>
      </c>
      <c r="B4" s="104"/>
    </row>
    <row r="5" spans="1:6" ht="15" thickBot="1">
      <c r="A5" s="103" t="s">
        <v>12</v>
      </c>
      <c r="B5" s="105">
        <f>Grunnlagsdata!AI9</f>
        <v>69648</v>
      </c>
    </row>
    <row r="6" spans="1:6" ht="15" thickBot="1">
      <c r="A6" s="103" t="s">
        <v>13</v>
      </c>
      <c r="B6" s="105">
        <f>B5*Forutsetninger!C6</f>
        <v>75974.762124711313</v>
      </c>
    </row>
    <row r="7" spans="1:6" ht="15" thickBot="1">
      <c r="A7" s="103" t="s">
        <v>14</v>
      </c>
      <c r="B7" s="105">
        <f>Grunnlagsdata!AK9</f>
        <v>193511</v>
      </c>
    </row>
    <row r="8" spans="1:6" ht="15" thickBot="1">
      <c r="A8" s="103" t="s">
        <v>15</v>
      </c>
      <c r="B8" s="105">
        <v>0</v>
      </c>
      <c r="F8" s="119"/>
    </row>
    <row r="9" spans="1:6" ht="15" thickBot="1">
      <c r="A9" s="103" t="s">
        <v>16</v>
      </c>
      <c r="B9" s="105">
        <v>0</v>
      </c>
    </row>
    <row r="10" spans="1:6" ht="15" thickBot="1">
      <c r="A10" s="103" t="s">
        <v>17</v>
      </c>
      <c r="B10" s="105">
        <v>0</v>
      </c>
    </row>
    <row r="11" spans="1:6" ht="15" thickBot="1">
      <c r="A11" s="103" t="s">
        <v>18</v>
      </c>
      <c r="B11" s="105">
        <f>Grunnlagsdata!AJ9*1.01</f>
        <v>7047370.9500000002</v>
      </c>
      <c r="C11" s="44"/>
      <c r="D11" s="44"/>
      <c r="E11" s="44"/>
    </row>
    <row r="12" spans="1:6" ht="15" thickBot="1">
      <c r="A12" s="103" t="s">
        <v>19</v>
      </c>
      <c r="B12" s="105">
        <f>B11*Forutsetninger!C2</f>
        <v>508115.44549499999</v>
      </c>
    </row>
    <row r="13" spans="1:6" ht="15" thickBot="1">
      <c r="A13" s="106" t="s">
        <v>20</v>
      </c>
      <c r="B13" s="110">
        <f>B15*B3</f>
        <v>678131.71718563605</v>
      </c>
    </row>
    <row r="14" spans="1:6" ht="15" thickBot="1">
      <c r="A14" s="107" t="s">
        <v>21</v>
      </c>
      <c r="B14" s="114">
        <f>'Analyse transmisjon'!X9</f>
        <v>0.88987919926656533</v>
      </c>
    </row>
    <row r="15" spans="1:6" ht="15" thickBot="1">
      <c r="A15" s="107" t="s">
        <v>22</v>
      </c>
      <c r="B15" s="114">
        <f>B14*(1-Forutsetninger!C14)</f>
        <v>0.87208161528123396</v>
      </c>
    </row>
    <row r="16" spans="1:6" ht="15" thickBot="1">
      <c r="A16" s="108" t="s">
        <v>23</v>
      </c>
      <c r="B16" s="111">
        <f>0.3*B3+0.7*B13</f>
        <v>707972.56431585853</v>
      </c>
    </row>
    <row r="17" spans="1:3" ht="15" thickBot="1">
      <c r="A17" s="108" t="s">
        <v>247</v>
      </c>
      <c r="B17" s="112">
        <f>'Reberegning 2024'!B46</f>
        <v>145654.34709769592</v>
      </c>
    </row>
    <row r="18" spans="1:3" ht="15" thickBot="1">
      <c r="A18" s="109" t="s">
        <v>248</v>
      </c>
      <c r="B18" s="113">
        <f>B16+B17</f>
        <v>853626.91141355445</v>
      </c>
      <c r="C18" s="44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6DF94-4111-45E5-B009-50CDE771E1D2}">
  <sheetPr>
    <tabColor theme="7" tint="0.39997558519241921"/>
  </sheetPr>
  <dimension ref="A1:AC41"/>
  <sheetViews>
    <sheetView topLeftCell="S1" workbookViewId="0">
      <selection activeCell="S2" sqref="S2"/>
    </sheetView>
  </sheetViews>
  <sheetFormatPr baseColWidth="10" defaultColWidth="11.453125" defaultRowHeight="12.5"/>
  <cols>
    <col min="1" max="2" width="5.453125" style="2" customWidth="1"/>
    <col min="3" max="3" width="13.36328125" style="2" bestFit="1" customWidth="1"/>
    <col min="4" max="7" width="7.453125" style="2" customWidth="1"/>
    <col min="8" max="8" width="13" style="2" customWidth="1"/>
    <col min="9" max="9" width="12.6328125" style="2" bestFit="1" customWidth="1"/>
    <col min="10" max="10" width="15.453125" style="2" customWidth="1"/>
    <col min="11" max="12" width="13.6328125" style="2" bestFit="1" customWidth="1"/>
    <col min="13" max="13" width="15.6328125" style="2" customWidth="1"/>
    <col min="14" max="14" width="15.453125" style="2" customWidth="1"/>
    <col min="15" max="15" width="13.6328125" style="2" customWidth="1"/>
    <col min="16" max="16" width="12.6328125" style="2" customWidth="1"/>
    <col min="17" max="17" width="14.54296875" style="2" bestFit="1" customWidth="1"/>
    <col min="18" max="18" width="13" style="2" bestFit="1" customWidth="1"/>
    <col min="19" max="19" width="15.54296875" style="2" customWidth="1"/>
    <col min="20" max="20" width="13" style="2" customWidth="1"/>
    <col min="21" max="21" width="14" style="2" bestFit="1" customWidth="1"/>
    <col min="22" max="22" width="14.453125" style="2" bestFit="1" customWidth="1"/>
    <col min="23" max="23" width="13.6328125" style="2" bestFit="1" customWidth="1"/>
    <col min="24" max="24" width="17.453125" style="2" bestFit="1" customWidth="1"/>
    <col min="25" max="16384" width="11.453125" style="2"/>
  </cols>
  <sheetData>
    <row r="1" spans="1:29" ht="13">
      <c r="A1" s="1" t="s">
        <v>39</v>
      </c>
      <c r="D1" s="239" t="s">
        <v>0</v>
      </c>
      <c r="E1" s="239"/>
      <c r="F1" s="239"/>
      <c r="G1" s="239"/>
      <c r="I1" s="38" t="s">
        <v>216</v>
      </c>
      <c r="J1" s="3"/>
      <c r="M1" s="38" t="s">
        <v>216</v>
      </c>
      <c r="N1" s="38" t="s">
        <v>216</v>
      </c>
      <c r="O1" s="58"/>
      <c r="P1" s="38" t="s">
        <v>216</v>
      </c>
      <c r="Q1" s="4"/>
      <c r="R1" s="5"/>
      <c r="T1" s="21"/>
      <c r="V1" s="148" t="s">
        <v>40</v>
      </c>
      <c r="W1" s="159" cm="1">
        <f t="array" ref="W1">SUM((U3:U7)/SUM((V3:V7)))</f>
        <v>3.2840282504894625E-2</v>
      </c>
      <c r="X1" s="149"/>
    </row>
    <row r="2" spans="1:29" s="3" customFormat="1" ht="97.75" customHeight="1">
      <c r="A2" s="3" t="s">
        <v>41</v>
      </c>
      <c r="B2" s="3" t="s">
        <v>42</v>
      </c>
      <c r="C2" s="3" t="s">
        <v>43</v>
      </c>
      <c r="D2" s="143" t="s">
        <v>44</v>
      </c>
      <c r="E2" s="143" t="s">
        <v>238</v>
      </c>
      <c r="F2" s="143" t="s">
        <v>45</v>
      </c>
      <c r="G2" s="143" t="s">
        <v>239</v>
      </c>
      <c r="H2" s="3" t="s">
        <v>46</v>
      </c>
      <c r="I2" s="3" t="s">
        <v>47</v>
      </c>
      <c r="J2" s="3" t="s">
        <v>246</v>
      </c>
      <c r="K2" s="3" t="s">
        <v>48</v>
      </c>
      <c r="L2" s="3" t="s">
        <v>49</v>
      </c>
      <c r="M2" s="3" t="s">
        <v>50</v>
      </c>
      <c r="N2" s="202" t="s">
        <v>217</v>
      </c>
      <c r="O2" s="9" t="s">
        <v>192</v>
      </c>
      <c r="P2" s="3" t="s">
        <v>51</v>
      </c>
      <c r="Q2" s="3" t="s">
        <v>193</v>
      </c>
      <c r="R2" s="3" t="s">
        <v>52</v>
      </c>
      <c r="S2" s="3" t="s">
        <v>243</v>
      </c>
      <c r="T2" s="3" t="s">
        <v>53</v>
      </c>
      <c r="U2" s="150" t="s">
        <v>244</v>
      </c>
      <c r="V2" s="59" t="s">
        <v>215</v>
      </c>
      <c r="W2" s="59" t="s">
        <v>54</v>
      </c>
      <c r="X2" s="59"/>
      <c r="Z2" s="59"/>
      <c r="AA2" s="59"/>
      <c r="AB2" s="150"/>
    </row>
    <row r="3" spans="1:29" ht="14.5">
      <c r="A3" s="2">
        <v>319</v>
      </c>
      <c r="B3" s="2">
        <v>2018</v>
      </c>
      <c r="C3" s="2" t="s">
        <v>55</v>
      </c>
      <c r="D3" s="17">
        <v>108.4</v>
      </c>
      <c r="E3" s="7">
        <f>$D$9/D3</f>
        <v>1.2324723247232472</v>
      </c>
      <c r="F3" s="137">
        <v>108.8</v>
      </c>
      <c r="G3" s="7">
        <f>$F$9/F3</f>
        <v>1.1939338235294119</v>
      </c>
      <c r="H3" s="28">
        <f>Grunnlagsdata!I3-Grunnlagsdata!J3</f>
        <v>809352</v>
      </c>
      <c r="I3" s="38">
        <f>Grunnlagsdata!AD3</f>
        <v>99529.34</v>
      </c>
      <c r="J3" s="37">
        <f>Grunnlagsdata!Z3+Grunnlagsdata!AI3-Grunnlagsdata!AC3</f>
        <v>984915</v>
      </c>
      <c r="K3" s="37">
        <f>Grunnlagsdata!W3</f>
        <v>24828</v>
      </c>
      <c r="L3" s="37"/>
      <c r="M3" s="38">
        <f>(Grunnlagsdata!AF3*G3)+Grunnlagsdata!AE3</f>
        <v>628853.90992826934</v>
      </c>
      <c r="N3" s="38">
        <f>(H3+J3-K3)*G3+I3-M3</f>
        <v>1583268.5008437899</v>
      </c>
      <c r="O3" s="58">
        <f>Grunnlagsdata!S3</f>
        <v>13495</v>
      </c>
      <c r="P3" s="38">
        <f>O3*E3</f>
        <v>16632.214022140222</v>
      </c>
      <c r="Q3" s="6">
        <f>Grunnlagsdata!AB3</f>
        <v>2405404</v>
      </c>
      <c r="R3" s="10">
        <f>Q3*Forutsetninger!$D$24/1000</f>
        <v>1445171.534008</v>
      </c>
      <c r="S3" s="9">
        <v>5076388.5135604702</v>
      </c>
      <c r="T3" s="9">
        <v>211504.39008026401</v>
      </c>
      <c r="U3" s="151">
        <f>N3+R3+P3+S3-T3</f>
        <v>7909956.3723541368</v>
      </c>
      <c r="V3" s="10">
        <v>242772647</v>
      </c>
      <c r="W3" s="160">
        <f>U3/V3</f>
        <v>3.258174456677624E-2</v>
      </c>
      <c r="X3" s="152"/>
      <c r="Y3" s="172"/>
      <c r="AA3" s="171"/>
      <c r="AB3" s="10"/>
    </row>
    <row r="4" spans="1:29" ht="14.5">
      <c r="A4" s="2">
        <v>319</v>
      </c>
      <c r="B4" s="2">
        <v>2019</v>
      </c>
      <c r="C4" s="2" t="s">
        <v>55</v>
      </c>
      <c r="D4" s="17">
        <v>110.8</v>
      </c>
      <c r="E4" s="7">
        <f t="shared" ref="E4:E9" si="0">$D$9/D4</f>
        <v>1.2057761732851986</v>
      </c>
      <c r="F4" s="137">
        <v>112</v>
      </c>
      <c r="G4" s="7">
        <f>$F$9/F4</f>
        <v>1.1598214285714286</v>
      </c>
      <c r="H4" s="28">
        <f>Grunnlagsdata!I4-Grunnlagsdata!J4</f>
        <v>898890</v>
      </c>
      <c r="I4" s="38">
        <f>Grunnlagsdata!AD4</f>
        <v>11877.34</v>
      </c>
      <c r="J4" s="37">
        <f>Grunnlagsdata!Z4+Grunnlagsdata!AI4-Grunnlagsdata!AC4</f>
        <v>1016452</v>
      </c>
      <c r="K4" s="37">
        <f>Grunnlagsdata!W4</f>
        <v>28401</v>
      </c>
      <c r="L4" s="228"/>
      <c r="M4" s="38">
        <f>(Grunnlagsdata!AF4*G4)+Grunnlagsdata!AE4</f>
        <v>621139.76348424726</v>
      </c>
      <c r="N4" s="38">
        <f>(H4+J4-K4)*G4+I4-M4</f>
        <v>1579252.1827657528</v>
      </c>
      <c r="O4" s="58">
        <f>Grunnlagsdata!S4</f>
        <v>44599</v>
      </c>
      <c r="P4" s="38">
        <f>O4*E4</f>
        <v>53776.411552346573</v>
      </c>
      <c r="Q4" s="6">
        <f>Grunnlagsdata!AB4</f>
        <v>2214982</v>
      </c>
      <c r="R4" s="10">
        <f>Q4*Forutsetninger!$D$24/1000</f>
        <v>1330765.6155640001</v>
      </c>
      <c r="S4" s="9">
        <v>5792854.8090009997</v>
      </c>
      <c r="T4" s="9">
        <v>231927.39655844099</v>
      </c>
      <c r="U4" s="151">
        <f t="shared" ref="U4:U5" si="1">N4+R4+P4+S4-T4</f>
        <v>8524721.6223246586</v>
      </c>
      <c r="V4" s="10">
        <v>265809115</v>
      </c>
      <c r="W4" s="160">
        <f>U4/V4</f>
        <v>3.2070840092615557E-2</v>
      </c>
      <c r="X4" s="152"/>
      <c r="Y4" s="173"/>
      <c r="AA4" s="171"/>
      <c r="AB4" s="10"/>
    </row>
    <row r="5" spans="1:29" ht="14.5">
      <c r="A5" s="2">
        <v>319</v>
      </c>
      <c r="B5" s="2">
        <v>2020</v>
      </c>
      <c r="C5" s="2" t="s">
        <v>55</v>
      </c>
      <c r="D5" s="17">
        <v>112.2</v>
      </c>
      <c r="E5" s="7">
        <f t="shared" si="0"/>
        <v>1.1907308377896613</v>
      </c>
      <c r="F5" s="137">
        <v>115.1</v>
      </c>
      <c r="G5" s="7">
        <f t="shared" ref="G5:G9" si="2">$F$9/F5</f>
        <v>1.1285838401390096</v>
      </c>
      <c r="H5" s="28">
        <f>Grunnlagsdata!I5-Grunnlagsdata!J5</f>
        <v>972082</v>
      </c>
      <c r="I5" s="38">
        <f>Grunnlagsdata!AD5</f>
        <v>198798.49</v>
      </c>
      <c r="J5" s="37">
        <f>Grunnlagsdata!Z5+Grunnlagsdata!AI5-Grunnlagsdata!AC5</f>
        <v>1347197</v>
      </c>
      <c r="K5" s="37">
        <f>Grunnlagsdata!W5</f>
        <v>270324</v>
      </c>
      <c r="L5" s="37">
        <f>Grunnlagsdata!AA5</f>
        <v>600000</v>
      </c>
      <c r="M5" s="38">
        <f>(Grunnlagsdata!AF5*G5)+Grunnlagsdata!AE5</f>
        <v>801356.30296264135</v>
      </c>
      <c r="N5" s="38">
        <f>(H5+J5-K5)*G5+I5-M5</f>
        <v>1709859.689209383</v>
      </c>
      <c r="O5" s="58">
        <f>Grunnlagsdata!S5</f>
        <v>74934</v>
      </c>
      <c r="P5" s="38">
        <f>O5*E5</f>
        <v>89226.224598930479</v>
      </c>
      <c r="Q5" s="6">
        <f>Grunnlagsdata!AB5</f>
        <v>2321863</v>
      </c>
      <c r="R5" s="10">
        <f>Q5*Forutsetninger!$D$24/1000</f>
        <v>1394979.9341260002</v>
      </c>
      <c r="S5" s="9">
        <v>6132248.4472802002</v>
      </c>
      <c r="T5" s="9">
        <v>257674.36560703701</v>
      </c>
      <c r="U5" s="151">
        <f t="shared" si="1"/>
        <v>9068639.929607477</v>
      </c>
      <c r="V5" s="10">
        <v>273567160</v>
      </c>
      <c r="W5" s="160">
        <f t="shared" ref="W5:W6" si="3">U5/V5</f>
        <v>3.3149592698215227E-2</v>
      </c>
      <c r="X5" s="152"/>
      <c r="Y5" s="165"/>
      <c r="AA5" s="171"/>
      <c r="AB5" s="10"/>
    </row>
    <row r="6" spans="1:29" ht="14.5">
      <c r="A6" s="2">
        <v>319</v>
      </c>
      <c r="B6" s="2">
        <v>2021</v>
      </c>
      <c r="C6" s="2" t="s">
        <v>55</v>
      </c>
      <c r="D6" s="17">
        <v>116.1</v>
      </c>
      <c r="E6" s="7">
        <f t="shared" si="0"/>
        <v>1.1507321274763136</v>
      </c>
      <c r="F6" s="137">
        <v>119.2</v>
      </c>
      <c r="G6" s="7">
        <f t="shared" si="2"/>
        <v>1.0897651006711409</v>
      </c>
      <c r="H6" s="28">
        <f>Grunnlagsdata!I6-Grunnlagsdata!J6</f>
        <v>873823</v>
      </c>
      <c r="I6" s="38">
        <f>Grunnlagsdata!AD6</f>
        <v>279714.51</v>
      </c>
      <c r="J6" s="37">
        <f>Grunnlagsdata!Z6+Grunnlagsdata!AI6-Grunnlagsdata!AC6</f>
        <v>1284208</v>
      </c>
      <c r="K6" s="37">
        <f>Grunnlagsdata!W6</f>
        <v>93907</v>
      </c>
      <c r="L6" s="37">
        <f>Grunnlagsdata!AA6</f>
        <v>1299393</v>
      </c>
      <c r="M6" s="38">
        <f>(Grunnlagsdata!AF6*G6)+Grunnlagsdata!AE6</f>
        <v>756072.05382402288</v>
      </c>
      <c r="N6" s="38">
        <f t="shared" ref="N6:N7" si="4">(H6+J6-K6)*G6+I6-M6</f>
        <v>1773052.754833695</v>
      </c>
      <c r="O6" s="58">
        <f>Grunnlagsdata!S6</f>
        <v>16483</v>
      </c>
      <c r="P6" s="38">
        <f t="shared" ref="P6:P8" si="5">O6*E6</f>
        <v>18967.517657192078</v>
      </c>
      <c r="Q6" s="6">
        <f>Grunnlagsdata!AB6</f>
        <v>2604749</v>
      </c>
      <c r="R6" s="10">
        <f>Q6*Forutsetninger!$D$24/1000</f>
        <v>1564938.408698</v>
      </c>
      <c r="S6" s="9">
        <v>6512592.4622914102</v>
      </c>
      <c r="T6" s="9">
        <v>307804.221508499</v>
      </c>
      <c r="U6" s="151">
        <f>N6+R6+P6+S6-T6</f>
        <v>9561746.9219717979</v>
      </c>
      <c r="V6" s="10">
        <v>289956858</v>
      </c>
      <c r="W6" s="160">
        <f t="shared" si="3"/>
        <v>3.2976446868422743E-2</v>
      </c>
      <c r="X6" s="152"/>
      <c r="Y6" s="165"/>
      <c r="AA6" s="171"/>
      <c r="AB6" s="10"/>
    </row>
    <row r="7" spans="1:29" ht="14.5">
      <c r="A7" s="2">
        <v>319</v>
      </c>
      <c r="B7" s="2">
        <v>2022</v>
      </c>
      <c r="C7" s="2" t="s">
        <v>55</v>
      </c>
      <c r="D7" s="17">
        <v>122.8</v>
      </c>
      <c r="E7" s="7">
        <f t="shared" si="0"/>
        <v>1.0879478827361564</v>
      </c>
      <c r="F7" s="137">
        <v>123.1</v>
      </c>
      <c r="G7" s="7">
        <f t="shared" si="2"/>
        <v>1.0552396425670187</v>
      </c>
      <c r="H7" s="28">
        <f>Grunnlagsdata!I7-Grunnlagsdata!J7</f>
        <v>1125168</v>
      </c>
      <c r="I7" s="38">
        <f>Grunnlagsdata!AD7</f>
        <v>256652.03</v>
      </c>
      <c r="J7" s="37">
        <f>Grunnlagsdata!Z7+Grunnlagsdata!AI7-Grunnlagsdata!AC7</f>
        <v>1372011</v>
      </c>
      <c r="K7" s="37">
        <f>Grunnlagsdata!W7</f>
        <v>214965</v>
      </c>
      <c r="L7" s="37">
        <f>Grunnlagsdata!AA7</f>
        <v>3375799</v>
      </c>
      <c r="M7" s="38">
        <f>(Grunnlagsdata!AF7*G7)+Grunnlagsdata!AE7</f>
        <v>899388.29847791023</v>
      </c>
      <c r="N7" s="38">
        <f t="shared" si="4"/>
        <v>1765546.4171435356</v>
      </c>
      <c r="O7" s="58">
        <f>Grunnlagsdata!S7</f>
        <v>16052</v>
      </c>
      <c r="P7" s="38">
        <f t="shared" si="5"/>
        <v>17463.739413680782</v>
      </c>
      <c r="Q7" s="6">
        <f>Grunnlagsdata!AB7</f>
        <v>2691531</v>
      </c>
      <c r="R7" s="10">
        <f>Q7*Forutsetninger!$D$24/1000</f>
        <v>1617077.207862</v>
      </c>
      <c r="S7" s="9">
        <v>6664478.2414923003</v>
      </c>
      <c r="T7" s="9">
        <v>339834.77807081601</v>
      </c>
      <c r="U7" s="151">
        <f>N7+R7+P7+S7-T7</f>
        <v>9724730.8278407007</v>
      </c>
      <c r="V7" s="10">
        <v>291761771</v>
      </c>
      <c r="W7" s="160">
        <f>U7/V7</f>
        <v>3.3331065939549362E-2</v>
      </c>
      <c r="X7" s="152"/>
      <c r="AA7" s="171"/>
      <c r="AB7" s="10"/>
    </row>
    <row r="8" spans="1:29" ht="14.5">
      <c r="A8" s="2">
        <v>319</v>
      </c>
      <c r="B8" s="2">
        <v>2023</v>
      </c>
      <c r="C8" s="2" t="s">
        <v>55</v>
      </c>
      <c r="D8" s="17">
        <v>129.6</v>
      </c>
      <c r="E8" s="7">
        <f t="shared" si="0"/>
        <v>1.0308641975308641</v>
      </c>
      <c r="F8" s="137">
        <v>126.9</v>
      </c>
      <c r="G8" s="7">
        <f t="shared" si="2"/>
        <v>1.0236406619385343</v>
      </c>
      <c r="H8" s="28">
        <f>Grunnlagsdata!I8-Grunnlagsdata!J8</f>
        <v>1281526</v>
      </c>
      <c r="I8" s="38">
        <f>Grunnlagsdata!AD8</f>
        <v>285027.02</v>
      </c>
      <c r="J8" s="37">
        <f>Grunnlagsdata!Z8+Grunnlagsdata!AI8-Grunnlagsdata!AC8</f>
        <v>1805689</v>
      </c>
      <c r="K8" s="37">
        <f>Grunnlagsdata!W8</f>
        <v>88753</v>
      </c>
      <c r="L8" s="37">
        <f>Grunnlagsdata!AA8</f>
        <v>2629486</v>
      </c>
      <c r="M8" s="38">
        <f>(Grunnlagsdata!AF8*G8)+Grunnlagsdata!AE8</f>
        <v>1256064.856664666</v>
      </c>
      <c r="N8" s="38">
        <f>(H8+J8-K8)*G8+I8-M8</f>
        <v>2098309.7898128754</v>
      </c>
      <c r="O8" s="58">
        <f>Grunnlagsdata!S8</f>
        <v>27543</v>
      </c>
      <c r="P8" s="38">
        <f t="shared" si="5"/>
        <v>28393.092592592591</v>
      </c>
      <c r="Q8" s="6">
        <f>Grunnlagsdata!AB8</f>
        <v>2915449</v>
      </c>
      <c r="R8" s="10">
        <f>Q8*Forutsetninger!$D$24/1000</f>
        <v>1751607.5900980001</v>
      </c>
      <c r="S8" s="9">
        <v>6856789.1253335699</v>
      </c>
      <c r="T8" s="9">
        <v>392084.05768961599</v>
      </c>
      <c r="U8" s="151">
        <f>N8+R8+P8+S8-T8</f>
        <v>10343015.540147422</v>
      </c>
      <c r="V8" s="10">
        <v>294460420</v>
      </c>
      <c r="W8" s="160">
        <f>U8/V8</f>
        <v>3.5125316808783405E-2</v>
      </c>
      <c r="AA8" s="171"/>
      <c r="AB8" s="10"/>
    </row>
    <row r="9" spans="1:29" ht="14.5">
      <c r="A9" s="2">
        <v>319</v>
      </c>
      <c r="B9" s="2">
        <v>2024</v>
      </c>
      <c r="C9" s="2" t="s">
        <v>55</v>
      </c>
      <c r="D9" s="2">
        <v>133.6</v>
      </c>
      <c r="E9" s="7">
        <f t="shared" si="0"/>
        <v>1</v>
      </c>
      <c r="F9" s="2">
        <v>129.9</v>
      </c>
      <c r="G9" s="7">
        <f t="shared" si="2"/>
        <v>1</v>
      </c>
      <c r="H9" s="28">
        <f>Grunnlagsdata!I9-Grunnlagsdata!J9</f>
        <v>1566358</v>
      </c>
      <c r="I9" s="38">
        <f>Grunnlagsdata!AD9</f>
        <v>279186.49</v>
      </c>
      <c r="J9" s="37">
        <f>Grunnlagsdata!Z9+Grunnlagsdata!AI9-Grunnlagsdata!AC9</f>
        <v>2112481</v>
      </c>
      <c r="K9" s="37">
        <f>Grunnlagsdata!W9</f>
        <v>160399</v>
      </c>
      <c r="L9" s="37">
        <f>Grunnlagsdata!AA9</f>
        <v>3961511</v>
      </c>
      <c r="M9" s="38">
        <f>(Grunnlagsdata!AF9*G9)+Grunnlagsdata!AE9</f>
        <v>1310270.07</v>
      </c>
      <c r="N9" s="38">
        <f>(H9+J9-K9)*G9+I9-M9</f>
        <v>2487356.42</v>
      </c>
      <c r="O9" s="58">
        <f>Grunnlagsdata!S9</f>
        <v>77674</v>
      </c>
      <c r="P9" s="38">
        <f>O9*E9</f>
        <v>77674</v>
      </c>
      <c r="Q9" s="6">
        <f>Grunnlagsdata!AB9</f>
        <v>2878511</v>
      </c>
      <c r="R9" s="10">
        <f>Q9*Forutsetninger!$D$24/1000</f>
        <v>1729415.165822</v>
      </c>
      <c r="S9" s="9">
        <v>6897451.2148669204</v>
      </c>
      <c r="T9" s="9">
        <v>470746.66412715201</v>
      </c>
      <c r="U9" s="151">
        <f>N9+R9+P9+S9-T9</f>
        <v>10721150.136561768</v>
      </c>
      <c r="V9" s="10">
        <v>290512985</v>
      </c>
      <c r="W9" s="160">
        <f>U9/V9</f>
        <v>3.6904202876032438E-2</v>
      </c>
      <c r="X9" s="211">
        <f>W$1/W9</f>
        <v>0.88987919926656533</v>
      </c>
      <c r="Y9" s="165"/>
      <c r="AA9" s="37"/>
      <c r="AB9" s="12"/>
      <c r="AC9" s="11"/>
    </row>
    <row r="10" spans="1:29" ht="14.5">
      <c r="D10" s="17"/>
      <c r="E10" s="7"/>
      <c r="J10" s="14"/>
      <c r="K10" s="37"/>
      <c r="L10" s="119"/>
      <c r="M10" s="47"/>
      <c r="N10" s="6"/>
      <c r="O10" s="9"/>
      <c r="P10" s="8"/>
      <c r="Q10" s="139"/>
      <c r="R10" s="9"/>
      <c r="S10" s="12"/>
      <c r="T10" s="9"/>
      <c r="U10" s="116"/>
      <c r="W10" s="37"/>
      <c r="X10" s="153"/>
      <c r="Y10" s="13"/>
      <c r="AC10" s="11"/>
    </row>
    <row r="11" spans="1:29" ht="14.5">
      <c r="E11" s="7"/>
      <c r="H11" s="12"/>
      <c r="I11" s="12"/>
      <c r="J11" s="37"/>
      <c r="K11" s="12"/>
      <c r="L11" s="12"/>
      <c r="M11" s="12"/>
      <c r="N11" s="12"/>
      <c r="O11" s="116"/>
      <c r="P11" s="116"/>
      <c r="Q11" s="116"/>
      <c r="R11" s="12"/>
      <c r="S11" s="9"/>
      <c r="T11" s="9"/>
      <c r="U11" s="182"/>
      <c r="V11" s="151"/>
      <c r="W11" s="37"/>
      <c r="Z11" s="44"/>
      <c r="AA11" s="12"/>
      <c r="AB11" s="12"/>
      <c r="AC11" s="11"/>
    </row>
    <row r="12" spans="1:29" ht="13">
      <c r="H12" s="37"/>
      <c r="I12" s="37"/>
      <c r="J12" s="37"/>
      <c r="K12" s="37"/>
      <c r="L12" s="119"/>
      <c r="M12" s="37"/>
      <c r="N12" s="12"/>
      <c r="P12" s="8"/>
      <c r="Q12" s="77"/>
      <c r="R12" s="12"/>
      <c r="S12" s="9"/>
      <c r="T12" s="48"/>
      <c r="U12" s="29"/>
      <c r="V12" s="151"/>
      <c r="W12" s="10"/>
      <c r="Z12" s="179"/>
      <c r="AA12" s="10"/>
    </row>
    <row r="13" spans="1:29" ht="13">
      <c r="H13" s="37"/>
      <c r="I13" s="37"/>
      <c r="J13" s="37"/>
      <c r="K13" s="37"/>
      <c r="L13" s="6"/>
      <c r="M13" s="37"/>
      <c r="N13" s="12"/>
      <c r="P13" s="79"/>
      <c r="Q13" s="118"/>
      <c r="R13" s="12"/>
      <c r="S13" s="9"/>
      <c r="T13" s="183"/>
      <c r="U13" s="29"/>
      <c r="V13" s="151"/>
      <c r="W13" s="10"/>
      <c r="X13" s="179"/>
      <c r="Y13" s="10"/>
      <c r="Z13" s="179"/>
      <c r="AA13" s="10"/>
    </row>
    <row r="14" spans="1:29" ht="13">
      <c r="H14" s="37"/>
      <c r="I14" s="37"/>
      <c r="J14" s="37"/>
      <c r="K14" s="37"/>
      <c r="L14" s="6"/>
      <c r="M14" s="37"/>
      <c r="N14" s="12"/>
      <c r="P14" s="79"/>
      <c r="Q14" s="78"/>
      <c r="R14" s="12"/>
      <c r="S14" s="9"/>
      <c r="T14" s="48"/>
      <c r="U14" s="29"/>
      <c r="V14" s="151"/>
      <c r="W14" s="184"/>
      <c r="X14" s="179"/>
      <c r="Z14" s="199"/>
      <c r="AA14" s="10"/>
    </row>
    <row r="15" spans="1:29" ht="13">
      <c r="E15" s="161"/>
      <c r="H15" s="37"/>
      <c r="I15" s="37"/>
      <c r="J15" s="37"/>
      <c r="K15" s="37"/>
      <c r="L15" s="6"/>
      <c r="M15" s="37"/>
      <c r="N15" s="12"/>
      <c r="P15" s="79"/>
      <c r="Q15" s="78"/>
      <c r="R15" s="12"/>
      <c r="S15" s="9"/>
      <c r="T15" s="48"/>
      <c r="U15" s="29"/>
      <c r="V15" s="151"/>
      <c r="W15" s="10"/>
      <c r="X15" s="10"/>
      <c r="Y15" s="10"/>
      <c r="Z15" s="10"/>
      <c r="AA15" s="10"/>
      <c r="AB15" s="10"/>
      <c r="AC15" s="10"/>
    </row>
    <row r="16" spans="1:29">
      <c r="E16" s="120"/>
      <c r="H16" s="37"/>
      <c r="I16" s="37"/>
      <c r="J16" s="37"/>
      <c r="K16" s="37"/>
      <c r="L16" s="11"/>
      <c r="M16" s="37"/>
      <c r="N16" s="12"/>
      <c r="P16" s="11"/>
      <c r="Q16" s="11"/>
      <c r="R16" s="12"/>
      <c r="S16" s="9"/>
      <c r="T16" s="179"/>
      <c r="U16" s="80"/>
      <c r="V16" s="151"/>
      <c r="W16" s="10"/>
      <c r="X16" s="10"/>
      <c r="Y16" s="10"/>
      <c r="Z16" s="10"/>
      <c r="AA16" s="10"/>
      <c r="AB16" s="10"/>
      <c r="AC16" s="10"/>
    </row>
    <row r="17" spans="5:29" ht="13">
      <c r="E17" s="120"/>
      <c r="H17" s="37"/>
      <c r="I17" s="37"/>
      <c r="J17" s="37"/>
      <c r="K17" s="37"/>
      <c r="L17" s="6"/>
      <c r="M17" s="37"/>
      <c r="N17" s="12"/>
      <c r="P17" s="79"/>
      <c r="Q17" s="78"/>
      <c r="R17" s="12"/>
      <c r="S17" s="9"/>
      <c r="T17" s="179"/>
      <c r="U17" s="29"/>
      <c r="V17" s="151"/>
      <c r="W17" s="10"/>
      <c r="X17" s="10"/>
      <c r="Y17" s="10"/>
      <c r="Z17" s="10"/>
      <c r="AA17" s="10"/>
      <c r="AB17" s="10"/>
      <c r="AC17" s="10"/>
    </row>
    <row r="18" spans="5:29" ht="13">
      <c r="E18" s="162"/>
      <c r="H18" s="37"/>
      <c r="I18" s="37"/>
      <c r="J18" s="37"/>
      <c r="K18" s="37"/>
      <c r="L18" s="80"/>
      <c r="M18" s="37"/>
      <c r="N18" s="12"/>
      <c r="P18" s="79"/>
      <c r="Q18" s="78"/>
      <c r="R18" s="12"/>
      <c r="S18" s="9"/>
      <c r="T18" s="199"/>
      <c r="U18" s="29"/>
      <c r="V18" s="10"/>
      <c r="W18" s="10"/>
      <c r="X18" s="151"/>
      <c r="Y18" s="10"/>
      <c r="Z18" s="10"/>
      <c r="AA18" s="10"/>
      <c r="AB18" s="10"/>
      <c r="AC18" s="10"/>
    </row>
    <row r="19" spans="5:29" ht="13">
      <c r="E19" s="163"/>
      <c r="I19" s="37"/>
      <c r="J19" s="37"/>
      <c r="K19" s="9"/>
      <c r="L19" s="34"/>
      <c r="M19" s="6"/>
      <c r="O19" s="12"/>
      <c r="P19" s="79"/>
      <c r="Q19" s="78"/>
      <c r="R19" s="12"/>
      <c r="S19" s="11"/>
      <c r="T19" s="199"/>
      <c r="V19" s="10"/>
      <c r="W19" s="10"/>
      <c r="X19" s="151"/>
      <c r="Y19" s="10"/>
      <c r="Z19" s="10"/>
      <c r="AA19" s="10"/>
      <c r="AB19" s="10"/>
      <c r="AC19" s="10"/>
    </row>
    <row r="20" spans="5:29">
      <c r="E20" s="163"/>
      <c r="I20" s="3"/>
      <c r="J20" s="3"/>
      <c r="K20" s="3"/>
      <c r="L20" s="3"/>
      <c r="M20" s="3"/>
      <c r="N20" s="3"/>
      <c r="O20" s="3"/>
      <c r="P20" s="3"/>
      <c r="Q20" s="3"/>
      <c r="R20" s="3"/>
      <c r="S20" s="11"/>
      <c r="T20" s="199"/>
      <c r="V20" s="10"/>
      <c r="W20" s="10"/>
      <c r="X20" s="151"/>
      <c r="Y20" s="10"/>
      <c r="Z20" s="10"/>
      <c r="AA20" s="10"/>
      <c r="AB20" s="10"/>
      <c r="AC20" s="10"/>
    </row>
    <row r="21" spans="5:29" ht="14.5">
      <c r="J21" s="46"/>
      <c r="K21" s="46"/>
      <c r="L21" s="39"/>
      <c r="M21" s="40"/>
      <c r="N21" s="39"/>
      <c r="O21" s="39"/>
      <c r="P21" s="40"/>
      <c r="Q21" s="40"/>
      <c r="R21" s="40"/>
      <c r="S21" s="11"/>
      <c r="T21" s="199"/>
      <c r="U21" s="179"/>
      <c r="V21" s="10"/>
      <c r="W21" s="10"/>
      <c r="X21" s="151"/>
      <c r="Y21" s="10"/>
      <c r="Z21" s="10"/>
      <c r="AA21" s="10"/>
      <c r="AB21" s="10"/>
      <c r="AC21" s="10"/>
    </row>
    <row r="22" spans="5:29" ht="14.5">
      <c r="J22" s="46"/>
      <c r="K22" s="46"/>
      <c r="L22" s="39"/>
      <c r="M22" s="40"/>
      <c r="N22" s="81"/>
      <c r="O22" s="39"/>
      <c r="P22" s="40"/>
      <c r="Q22" s="40"/>
      <c r="R22" s="40"/>
      <c r="S22" s="41"/>
      <c r="T22" s="199"/>
      <c r="U22" s="63"/>
      <c r="V22" s="10"/>
      <c r="W22" s="10"/>
      <c r="X22" s="151"/>
      <c r="Y22" s="10"/>
      <c r="Z22" s="10"/>
      <c r="AA22" s="10"/>
      <c r="AB22" s="10"/>
      <c r="AC22" s="10"/>
    </row>
    <row r="23" spans="5:29" ht="14.5">
      <c r="J23" s="46"/>
      <c r="K23" s="46"/>
      <c r="L23" s="39"/>
      <c r="M23" s="40"/>
      <c r="N23" s="39"/>
      <c r="O23" s="39"/>
      <c r="P23" s="40"/>
      <c r="Q23" s="40"/>
      <c r="R23" s="40"/>
      <c r="S23" s="41"/>
      <c r="T23" s="199"/>
      <c r="U23" s="63"/>
      <c r="V23" s="10"/>
      <c r="W23" s="10"/>
      <c r="X23" s="151"/>
      <c r="Y23" s="10"/>
      <c r="Z23" s="10"/>
      <c r="AA23" s="10"/>
      <c r="AB23" s="10"/>
      <c r="AC23" s="10"/>
    </row>
    <row r="24" spans="5:29" ht="14.5">
      <c r="J24" s="14"/>
      <c r="K24" s="46"/>
      <c r="L24" s="39"/>
      <c r="M24" s="40"/>
      <c r="N24" s="39"/>
      <c r="O24" s="39"/>
      <c r="P24" s="40"/>
      <c r="Q24" s="40"/>
      <c r="R24" s="40"/>
      <c r="S24" s="41"/>
      <c r="T24" s="200"/>
      <c r="U24" s="41"/>
      <c r="V24" s="10"/>
      <c r="W24" s="10"/>
      <c r="X24" s="151"/>
      <c r="Y24" s="10"/>
      <c r="Z24" s="10"/>
      <c r="AA24" s="10"/>
      <c r="AB24" s="10"/>
      <c r="AC24" s="10"/>
    </row>
    <row r="25" spans="5:29" ht="14.5">
      <c r="J25" s="14"/>
      <c r="K25" s="46"/>
      <c r="L25" s="39"/>
      <c r="M25" s="41"/>
      <c r="N25" s="39"/>
      <c r="O25" s="39"/>
      <c r="P25" s="40"/>
      <c r="Q25" s="40"/>
      <c r="R25" s="40"/>
      <c r="S25" s="41"/>
      <c r="T25" s="41"/>
      <c r="U25" s="41"/>
      <c r="V25" s="10"/>
      <c r="W25" s="10"/>
      <c r="X25" s="10"/>
      <c r="Y25" s="10"/>
      <c r="Z25" s="10"/>
      <c r="AA25" s="10"/>
      <c r="AB25" s="10"/>
      <c r="AC25" s="10"/>
    </row>
    <row r="26" spans="5:29" ht="14.5">
      <c r="J26" s="15"/>
      <c r="K26" s="46"/>
      <c r="L26" s="39"/>
      <c r="M26" s="41"/>
      <c r="N26" s="39"/>
      <c r="O26" s="39"/>
      <c r="P26" s="40"/>
      <c r="Q26" s="40"/>
      <c r="R26" s="40"/>
      <c r="S26" s="41"/>
      <c r="T26" s="41"/>
      <c r="U26" s="41"/>
      <c r="V26" s="10"/>
      <c r="W26" s="10"/>
      <c r="X26" s="10"/>
      <c r="Y26" s="10"/>
      <c r="Z26" s="10"/>
      <c r="AA26" s="10"/>
      <c r="AB26" s="10"/>
      <c r="AC26" s="10"/>
    </row>
    <row r="27" spans="5:29" ht="14.5">
      <c r="J27" s="16"/>
      <c r="K27" s="46"/>
      <c r="L27" s="39"/>
      <c r="M27" s="41"/>
      <c r="N27" s="39"/>
      <c r="O27" s="39"/>
      <c r="P27" s="40"/>
      <c r="Q27" s="40"/>
      <c r="R27" s="40"/>
      <c r="S27" s="41"/>
      <c r="T27" s="41"/>
      <c r="U27" s="41"/>
      <c r="V27" s="10"/>
      <c r="W27" s="10"/>
      <c r="X27" s="10"/>
      <c r="Y27" s="10"/>
      <c r="Z27" s="10"/>
      <c r="AA27" s="10"/>
      <c r="AB27" s="10"/>
      <c r="AC27" s="10"/>
    </row>
    <row r="28" spans="5:29" ht="14.5">
      <c r="J28" s="14"/>
      <c r="K28" s="14"/>
      <c r="L28" s="14"/>
      <c r="M28" s="41"/>
      <c r="N28" s="14"/>
      <c r="O28" s="14"/>
      <c r="P28" s="14"/>
      <c r="Q28" s="43"/>
      <c r="R28" s="40"/>
      <c r="S28" s="41"/>
      <c r="T28" s="41"/>
      <c r="U28" s="14"/>
      <c r="V28" s="10"/>
      <c r="W28" s="10"/>
      <c r="X28" s="10"/>
      <c r="Y28" s="10"/>
      <c r="Z28" s="10"/>
      <c r="AA28" s="10"/>
      <c r="AB28" s="10"/>
      <c r="AC28" s="10"/>
    </row>
    <row r="29" spans="5:29" ht="13">
      <c r="T29" s="41"/>
      <c r="V29" s="10"/>
      <c r="W29" s="10"/>
      <c r="X29" s="10"/>
      <c r="Y29" s="10"/>
      <c r="Z29" s="10"/>
      <c r="AA29" s="10"/>
      <c r="AB29" s="10"/>
      <c r="AC29" s="10"/>
    </row>
    <row r="30" spans="5:29">
      <c r="H30" s="47"/>
      <c r="V30" s="10"/>
      <c r="W30" s="10"/>
      <c r="X30" s="10"/>
      <c r="Y30" s="10"/>
      <c r="Z30" s="10"/>
      <c r="AA30" s="10"/>
      <c r="AB30" s="10"/>
      <c r="AC30" s="10"/>
    </row>
    <row r="31" spans="5:29"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10"/>
      <c r="W31" s="10"/>
      <c r="X31" s="10"/>
      <c r="Y31" s="10"/>
      <c r="Z31" s="10"/>
      <c r="AA31" s="10"/>
      <c r="AB31" s="10"/>
      <c r="AC31" s="10"/>
    </row>
    <row r="32" spans="5:29">
      <c r="J32" s="48"/>
      <c r="K32" s="48"/>
      <c r="V32" s="10"/>
      <c r="W32" s="10"/>
      <c r="X32" s="10"/>
      <c r="Y32" s="10"/>
      <c r="Z32" s="10"/>
      <c r="AA32" s="10"/>
      <c r="AB32" s="10"/>
      <c r="AC32" s="10"/>
    </row>
    <row r="33" spans="10:29">
      <c r="J33" s="48"/>
      <c r="K33" s="48"/>
      <c r="V33" s="10"/>
      <c r="W33" s="10"/>
      <c r="X33" s="10"/>
      <c r="Y33" s="10"/>
      <c r="Z33" s="10"/>
      <c r="AA33" s="10"/>
      <c r="AB33" s="10"/>
      <c r="AC33" s="10"/>
    </row>
    <row r="34" spans="10:29">
      <c r="J34" s="48"/>
      <c r="K34" s="48"/>
      <c r="L34" s="49"/>
      <c r="M34" s="49"/>
      <c r="N34" s="49"/>
      <c r="O34" s="49"/>
      <c r="P34" s="9"/>
      <c r="Q34" s="9"/>
      <c r="S34" s="9"/>
      <c r="T34" s="9"/>
      <c r="U34" s="9"/>
      <c r="V34" s="10"/>
      <c r="W34" s="10"/>
      <c r="X34" s="10"/>
      <c r="Y34" s="10"/>
      <c r="Z34" s="10"/>
      <c r="AA34" s="10"/>
      <c r="AB34" s="10"/>
      <c r="AC34" s="10"/>
    </row>
    <row r="35" spans="10:29" ht="13">
      <c r="J35" s="13"/>
      <c r="K35" s="13"/>
      <c r="L35" s="35"/>
      <c r="M35" s="35"/>
      <c r="N35" s="35"/>
      <c r="O35" s="49"/>
      <c r="P35" s="6"/>
      <c r="Q35" s="6"/>
      <c r="S35" s="6"/>
      <c r="T35" s="6"/>
      <c r="U35" s="6"/>
      <c r="V35" s="6"/>
      <c r="W35" s="36"/>
    </row>
    <row r="36" spans="10:29" ht="13">
      <c r="J36" s="13"/>
      <c r="K36" s="13"/>
      <c r="L36" s="6"/>
      <c r="M36" s="6"/>
      <c r="N36" s="6"/>
      <c r="O36" s="9"/>
      <c r="P36" s="6"/>
      <c r="Q36" s="6"/>
      <c r="S36" s="6"/>
      <c r="T36" s="6"/>
      <c r="U36" s="6"/>
      <c r="V36" s="6"/>
      <c r="W36" s="36"/>
    </row>
    <row r="37" spans="10:29" ht="13">
      <c r="J37" s="13"/>
      <c r="K37" s="13"/>
      <c r="L37" s="6"/>
      <c r="M37" s="6"/>
      <c r="N37" s="6"/>
      <c r="O37" s="9"/>
      <c r="P37" s="6"/>
      <c r="Q37" s="6"/>
      <c r="S37" s="6"/>
      <c r="T37" s="6"/>
      <c r="U37" s="6"/>
      <c r="V37" s="6"/>
      <c r="W37" s="36"/>
    </row>
    <row r="38" spans="10:29" ht="13">
      <c r="J38" s="13"/>
      <c r="K38" s="13"/>
      <c r="L38" s="6"/>
      <c r="M38" s="6"/>
      <c r="N38" s="6"/>
      <c r="O38" s="9"/>
      <c r="P38" s="6"/>
      <c r="Q38" s="6"/>
      <c r="S38" s="6"/>
      <c r="T38" s="6"/>
      <c r="U38" s="6"/>
      <c r="V38" s="6"/>
      <c r="W38" s="36"/>
    </row>
    <row r="40" spans="10:29">
      <c r="L40" s="10"/>
      <c r="M40" s="10"/>
      <c r="N40" s="10"/>
      <c r="O40" s="10"/>
    </row>
    <row r="41" spans="10:29">
      <c r="L41" s="10"/>
      <c r="M41" s="10"/>
      <c r="N41" s="10"/>
      <c r="O41" s="10"/>
    </row>
  </sheetData>
  <mergeCells count="1">
    <mergeCell ref="D1:G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1DD4F-27E9-4860-952E-8B91125B93C0}">
  <sheetPr>
    <tabColor theme="8" tint="0.39997558519241921"/>
  </sheetPr>
  <dimension ref="A1:AK49"/>
  <sheetViews>
    <sheetView workbookViewId="0">
      <selection activeCell="T4" sqref="T4"/>
    </sheetView>
  </sheetViews>
  <sheetFormatPr baseColWidth="10" defaultColWidth="11.453125" defaultRowHeight="14.5"/>
  <cols>
    <col min="4" max="4" width="12.6328125" bestFit="1" customWidth="1"/>
    <col min="5" max="5" width="11.54296875" bestFit="1" customWidth="1"/>
    <col min="14" max="14" width="12.453125" bestFit="1" customWidth="1"/>
    <col min="16" max="16" width="13.6328125" bestFit="1" customWidth="1"/>
    <col min="19" max="19" width="12.6328125" bestFit="1" customWidth="1"/>
    <col min="26" max="26" width="13.36328125" bestFit="1" customWidth="1"/>
    <col min="27" max="27" width="12" bestFit="1" customWidth="1"/>
    <col min="28" max="32" width="12.453125" customWidth="1"/>
  </cols>
  <sheetData>
    <row r="1" spans="1:37">
      <c r="A1" s="141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P1" s="197"/>
      <c r="Q1" s="197"/>
      <c r="R1" s="197"/>
      <c r="S1" s="197"/>
      <c r="T1" s="197"/>
      <c r="U1" s="197"/>
      <c r="V1" s="197"/>
      <c r="W1" s="197"/>
      <c r="X1" s="197"/>
      <c r="Y1" s="197"/>
      <c r="Z1" s="197"/>
      <c r="AA1" s="198"/>
      <c r="AD1" s="240" t="s">
        <v>241</v>
      </c>
      <c r="AE1" s="240"/>
    </row>
    <row r="2" spans="1:37">
      <c r="A2" s="138" t="s">
        <v>200</v>
      </c>
      <c r="B2" s="138" t="s">
        <v>41</v>
      </c>
      <c r="C2" s="138" t="s">
        <v>42</v>
      </c>
      <c r="D2" s="138" t="s">
        <v>43</v>
      </c>
      <c r="E2" s="138" t="s">
        <v>154</v>
      </c>
      <c r="F2" s="138" t="s">
        <v>155</v>
      </c>
      <c r="G2" s="138" t="s">
        <v>156</v>
      </c>
      <c r="H2" s="138" t="s">
        <v>157</v>
      </c>
      <c r="I2" s="138" t="s">
        <v>158</v>
      </c>
      <c r="J2" s="138" t="s">
        <v>159</v>
      </c>
      <c r="K2" s="138" t="s">
        <v>160</v>
      </c>
      <c r="L2" s="138" t="s">
        <v>161</v>
      </c>
      <c r="M2" s="138" t="s">
        <v>162</v>
      </c>
      <c r="N2" s="138" t="s">
        <v>163</v>
      </c>
      <c r="O2" s="138" t="s">
        <v>164</v>
      </c>
      <c r="P2" s="138" t="s">
        <v>165</v>
      </c>
      <c r="Q2" s="138" t="s">
        <v>166</v>
      </c>
      <c r="R2" s="138" t="s">
        <v>167</v>
      </c>
      <c r="S2" s="138" t="s">
        <v>168</v>
      </c>
      <c r="T2" s="138" t="s">
        <v>169</v>
      </c>
      <c r="U2" s="138" t="s">
        <v>170</v>
      </c>
      <c r="V2" s="138" t="s">
        <v>171</v>
      </c>
      <c r="W2" s="138" t="s">
        <v>172</v>
      </c>
      <c r="X2" s="138" t="s">
        <v>173</v>
      </c>
      <c r="Y2" s="138" t="s">
        <v>240</v>
      </c>
      <c r="Z2" s="138" t="s">
        <v>212</v>
      </c>
      <c r="AA2" s="138" t="s">
        <v>201</v>
      </c>
      <c r="AB2" s="138" t="s">
        <v>195</v>
      </c>
      <c r="AC2" s="138" t="s">
        <v>245</v>
      </c>
      <c r="AD2" s="213" t="s">
        <v>230</v>
      </c>
      <c r="AE2" s="213" t="s">
        <v>231</v>
      </c>
      <c r="AF2" s="186" t="s">
        <v>196</v>
      </c>
      <c r="AG2" s="186" t="s">
        <v>197</v>
      </c>
      <c r="AH2" s="186" t="s">
        <v>198</v>
      </c>
      <c r="AI2" s="185" t="s">
        <v>199</v>
      </c>
      <c r="AJ2" s="185" t="s">
        <v>210</v>
      </c>
      <c r="AK2" s="185" t="s">
        <v>211</v>
      </c>
    </row>
    <row r="3" spans="1:37">
      <c r="A3" t="s">
        <v>203</v>
      </c>
      <c r="B3" t="s">
        <v>202</v>
      </c>
      <c r="C3">
        <v>2018</v>
      </c>
      <c r="D3" t="s">
        <v>55</v>
      </c>
      <c r="E3">
        <v>1767708</v>
      </c>
      <c r="F3">
        <v>23460</v>
      </c>
      <c r="G3">
        <v>38645</v>
      </c>
      <c r="H3">
        <v>214741</v>
      </c>
      <c r="I3">
        <v>1469447</v>
      </c>
      <c r="J3">
        <v>660095</v>
      </c>
      <c r="K3">
        <v>-76411</v>
      </c>
      <c r="L3">
        <v>2248</v>
      </c>
      <c r="M3">
        <v>15385</v>
      </c>
      <c r="N3">
        <v>-803</v>
      </c>
      <c r="O3">
        <v>5391</v>
      </c>
      <c r="P3">
        <v>484984</v>
      </c>
      <c r="Q3">
        <v>40806331</v>
      </c>
      <c r="R3">
        <v>5573</v>
      </c>
      <c r="S3">
        <v>13495</v>
      </c>
      <c r="T3">
        <v>82</v>
      </c>
      <c r="U3">
        <v>4959</v>
      </c>
      <c r="V3">
        <v>-90</v>
      </c>
      <c r="W3">
        <v>24828</v>
      </c>
      <c r="X3">
        <v>22228</v>
      </c>
      <c r="Y3">
        <v>1425909</v>
      </c>
      <c r="Z3">
        <f>Y3-AA3</f>
        <v>984064</v>
      </c>
      <c r="AA3">
        <v>441845</v>
      </c>
      <c r="AB3">
        <v>2405404</v>
      </c>
      <c r="AC3">
        <v>0</v>
      </c>
      <c r="AD3" s="216">
        <v>99529.34</v>
      </c>
      <c r="AE3" s="216">
        <v>28073.66</v>
      </c>
      <c r="AF3" s="216">
        <v>503193.92757656425</v>
      </c>
      <c r="AI3" s="216">
        <v>851</v>
      </c>
    </row>
    <row r="4" spans="1:37">
      <c r="A4" t="s">
        <v>204</v>
      </c>
      <c r="B4" t="s">
        <v>202</v>
      </c>
      <c r="C4">
        <v>2019</v>
      </c>
      <c r="D4" t="s">
        <v>55</v>
      </c>
      <c r="E4">
        <v>2100048</v>
      </c>
      <c r="F4">
        <v>25487</v>
      </c>
      <c r="G4">
        <v>23056</v>
      </c>
      <c r="H4">
        <v>212514</v>
      </c>
      <c r="I4">
        <v>1577253</v>
      </c>
      <c r="J4">
        <v>678363</v>
      </c>
      <c r="K4">
        <v>-86000</v>
      </c>
      <c r="L4">
        <v>190</v>
      </c>
      <c r="M4">
        <v>1401</v>
      </c>
      <c r="N4">
        <v>-58</v>
      </c>
      <c r="O4">
        <v>562</v>
      </c>
      <c r="P4">
        <v>668382</v>
      </c>
      <c r="Q4">
        <v>46194040</v>
      </c>
      <c r="R4">
        <v>16726</v>
      </c>
      <c r="S4">
        <v>44599</v>
      </c>
      <c r="T4">
        <v>82</v>
      </c>
      <c r="U4">
        <v>9775</v>
      </c>
      <c r="V4">
        <v>0</v>
      </c>
      <c r="W4">
        <v>28401</v>
      </c>
      <c r="X4">
        <v>26347</v>
      </c>
      <c r="Y4">
        <v>1416042</v>
      </c>
      <c r="Z4">
        <f t="shared" ref="Z4:Z9" si="0">Y4-AA4</f>
        <v>1017361</v>
      </c>
      <c r="AA4">
        <v>398681</v>
      </c>
      <c r="AB4">
        <v>2214982</v>
      </c>
      <c r="AC4">
        <v>0</v>
      </c>
      <c r="AD4" s="216">
        <v>11877.34</v>
      </c>
      <c r="AE4" s="216">
        <v>5600.88</v>
      </c>
      <c r="AF4" s="216">
        <v>530718.66782321548</v>
      </c>
      <c r="AG4" s="20">
        <v>1120495.209459</v>
      </c>
      <c r="AH4" s="216">
        <v>357746.6</v>
      </c>
      <c r="AI4" s="216">
        <v>-909</v>
      </c>
    </row>
    <row r="5" spans="1:37">
      <c r="A5" t="s">
        <v>205</v>
      </c>
      <c r="B5" t="s">
        <v>202</v>
      </c>
      <c r="C5">
        <v>2020</v>
      </c>
      <c r="D5" t="s">
        <v>55</v>
      </c>
      <c r="E5">
        <v>2468983</v>
      </c>
      <c r="F5">
        <v>31674</v>
      </c>
      <c r="G5">
        <v>15490</v>
      </c>
      <c r="H5">
        <v>210225</v>
      </c>
      <c r="I5">
        <v>1603993</v>
      </c>
      <c r="J5">
        <v>631911</v>
      </c>
      <c r="K5">
        <v>109504</v>
      </c>
      <c r="L5">
        <v>3424</v>
      </c>
      <c r="M5">
        <v>26127</v>
      </c>
      <c r="N5">
        <v>1784</v>
      </c>
      <c r="O5">
        <v>10293</v>
      </c>
      <c r="P5">
        <v>645542</v>
      </c>
      <c r="Q5">
        <v>52166557</v>
      </c>
      <c r="R5">
        <v>10358</v>
      </c>
      <c r="S5">
        <v>74934</v>
      </c>
      <c r="T5">
        <v>244</v>
      </c>
      <c r="U5">
        <v>9775</v>
      </c>
      <c r="V5">
        <v>0</v>
      </c>
      <c r="W5">
        <v>270324</v>
      </c>
      <c r="X5">
        <v>49526</v>
      </c>
      <c r="Y5">
        <v>1933644</v>
      </c>
      <c r="Z5">
        <f t="shared" si="0"/>
        <v>1333644</v>
      </c>
      <c r="AA5">
        <v>600000</v>
      </c>
      <c r="AB5">
        <v>2321863</v>
      </c>
      <c r="AC5">
        <v>0</v>
      </c>
      <c r="AD5" s="216">
        <v>198798.49</v>
      </c>
      <c r="AE5" s="216">
        <v>35975.910000000003</v>
      </c>
      <c r="AF5" s="216">
        <v>678177.70000000007</v>
      </c>
      <c r="AG5" s="20">
        <v>1048652.409459</v>
      </c>
      <c r="AH5" s="216">
        <v>372847</v>
      </c>
      <c r="AI5" s="216">
        <v>13553</v>
      </c>
    </row>
    <row r="6" spans="1:37">
      <c r="A6" t="s">
        <v>206</v>
      </c>
      <c r="B6" t="s">
        <v>202</v>
      </c>
      <c r="C6">
        <v>2021</v>
      </c>
      <c r="D6" t="s">
        <v>55</v>
      </c>
      <c r="E6">
        <v>2731018</v>
      </c>
      <c r="F6">
        <v>29314</v>
      </c>
      <c r="G6">
        <v>4016</v>
      </c>
      <c r="H6">
        <v>214562</v>
      </c>
      <c r="I6">
        <v>1540264</v>
      </c>
      <c r="J6">
        <v>666441</v>
      </c>
      <c r="K6">
        <v>-33233</v>
      </c>
      <c r="L6">
        <v>631</v>
      </c>
      <c r="M6">
        <v>10479</v>
      </c>
      <c r="N6">
        <v>-98</v>
      </c>
      <c r="O6">
        <v>1959</v>
      </c>
      <c r="P6">
        <v>459417</v>
      </c>
      <c r="Q6">
        <v>59634001</v>
      </c>
      <c r="R6">
        <v>5193</v>
      </c>
      <c r="S6">
        <v>16483</v>
      </c>
      <c r="T6">
        <v>244</v>
      </c>
      <c r="U6">
        <v>9531</v>
      </c>
      <c r="V6">
        <v>0</v>
      </c>
      <c r="W6">
        <v>93907</v>
      </c>
      <c r="X6">
        <v>13726</v>
      </c>
      <c r="Y6">
        <v>2533066</v>
      </c>
      <c r="Z6">
        <f t="shared" si="0"/>
        <v>1233673</v>
      </c>
      <c r="AA6">
        <v>1299393</v>
      </c>
      <c r="AB6">
        <v>2604749</v>
      </c>
      <c r="AC6">
        <v>0</v>
      </c>
      <c r="AD6" s="216">
        <v>279714.51</v>
      </c>
      <c r="AE6" s="216">
        <v>57048.800000000003</v>
      </c>
      <c r="AF6" s="216">
        <v>641443.97117647063</v>
      </c>
      <c r="AG6" s="20">
        <v>1272789.409459</v>
      </c>
      <c r="AH6" s="216">
        <v>383863</v>
      </c>
      <c r="AI6" s="216">
        <v>50535</v>
      </c>
    </row>
    <row r="7" spans="1:37">
      <c r="A7" t="s">
        <v>207</v>
      </c>
      <c r="B7" t="s">
        <v>202</v>
      </c>
      <c r="C7">
        <v>2022</v>
      </c>
      <c r="D7" t="s">
        <v>55</v>
      </c>
      <c r="E7">
        <v>2766752</v>
      </c>
      <c r="F7">
        <v>28794</v>
      </c>
      <c r="G7">
        <v>5133</v>
      </c>
      <c r="H7">
        <v>253020</v>
      </c>
      <c r="I7">
        <v>1793254</v>
      </c>
      <c r="J7">
        <v>668086</v>
      </c>
      <c r="K7">
        <v>138287</v>
      </c>
      <c r="L7">
        <v>173</v>
      </c>
      <c r="M7">
        <v>1861</v>
      </c>
      <c r="N7">
        <v>98</v>
      </c>
      <c r="O7">
        <v>458</v>
      </c>
      <c r="P7">
        <v>582595</v>
      </c>
      <c r="Q7">
        <v>61131126</v>
      </c>
      <c r="R7">
        <v>2078</v>
      </c>
      <c r="S7">
        <v>16052</v>
      </c>
      <c r="T7">
        <v>938</v>
      </c>
      <c r="U7">
        <v>8593</v>
      </c>
      <c r="V7">
        <v>0</v>
      </c>
      <c r="W7">
        <v>214965</v>
      </c>
      <c r="X7">
        <v>22108</v>
      </c>
      <c r="Y7">
        <v>4679992</v>
      </c>
      <c r="Z7">
        <f t="shared" si="0"/>
        <v>1304193</v>
      </c>
      <c r="AA7">
        <v>3375799</v>
      </c>
      <c r="AB7">
        <v>2691531</v>
      </c>
      <c r="AC7">
        <v>0</v>
      </c>
      <c r="AD7" s="216">
        <v>256652.03</v>
      </c>
      <c r="AE7" s="216">
        <v>71670.98</v>
      </c>
      <c r="AF7" s="216">
        <v>784388.00542440917</v>
      </c>
      <c r="AG7" s="20">
        <v>1226542.8094589999</v>
      </c>
      <c r="AH7" s="216">
        <v>471247</v>
      </c>
      <c r="AI7" s="216">
        <v>67818</v>
      </c>
    </row>
    <row r="8" spans="1:37">
      <c r="A8" t="s">
        <v>208</v>
      </c>
      <c r="B8" t="s">
        <v>202</v>
      </c>
      <c r="C8">
        <v>2023</v>
      </c>
      <c r="D8" t="s">
        <v>55</v>
      </c>
      <c r="E8">
        <v>2874559</v>
      </c>
      <c r="F8">
        <v>30702</v>
      </c>
      <c r="G8">
        <v>28661</v>
      </c>
      <c r="H8">
        <v>255376</v>
      </c>
      <c r="I8">
        <v>2019643</v>
      </c>
      <c r="J8">
        <v>738117</v>
      </c>
      <c r="K8">
        <v>44565</v>
      </c>
      <c r="L8">
        <v>2578</v>
      </c>
      <c r="M8">
        <v>20429</v>
      </c>
      <c r="N8">
        <v>460</v>
      </c>
      <c r="O8">
        <v>0</v>
      </c>
      <c r="P8">
        <v>563495</v>
      </c>
      <c r="Q8">
        <v>64092078</v>
      </c>
      <c r="R8">
        <v>4121</v>
      </c>
      <c r="S8">
        <v>27543</v>
      </c>
      <c r="T8">
        <v>1432</v>
      </c>
      <c r="U8">
        <v>7161</v>
      </c>
      <c r="V8">
        <v>0</v>
      </c>
      <c r="W8">
        <v>88753</v>
      </c>
      <c r="X8">
        <v>29110</v>
      </c>
      <c r="Y8">
        <v>4373941</v>
      </c>
      <c r="Z8">
        <f t="shared" si="0"/>
        <v>1744455</v>
      </c>
      <c r="AA8">
        <v>2629486</v>
      </c>
      <c r="AB8">
        <v>2915449</v>
      </c>
      <c r="AC8">
        <v>0</v>
      </c>
      <c r="AD8" s="216">
        <v>285027.02</v>
      </c>
      <c r="AE8" s="216">
        <v>85164.38</v>
      </c>
      <c r="AF8" s="216">
        <v>1143858.8952174452</v>
      </c>
      <c r="AG8" s="20">
        <v>1426414</v>
      </c>
      <c r="AH8" s="44">
        <v>545704.6</v>
      </c>
      <c r="AI8" s="216">
        <v>61234</v>
      </c>
      <c r="AJ8">
        <v>7169429</v>
      </c>
      <c r="AK8">
        <v>194004</v>
      </c>
    </row>
    <row r="9" spans="1:37">
      <c r="A9" t="s">
        <v>209</v>
      </c>
      <c r="B9" t="s">
        <v>202</v>
      </c>
      <c r="C9">
        <v>2024</v>
      </c>
      <c r="D9" t="s">
        <v>55</v>
      </c>
      <c r="E9">
        <v>2988718</v>
      </c>
      <c r="F9">
        <v>26307</v>
      </c>
      <c r="G9">
        <v>12174</v>
      </c>
      <c r="H9">
        <v>279234</v>
      </c>
      <c r="I9">
        <v>2413705</v>
      </c>
      <c r="J9">
        <v>847347</v>
      </c>
      <c r="K9">
        <v>-161703</v>
      </c>
      <c r="L9">
        <v>2311</v>
      </c>
      <c r="M9">
        <v>12134</v>
      </c>
      <c r="N9">
        <v>-1652</v>
      </c>
      <c r="O9">
        <v>0</v>
      </c>
      <c r="P9">
        <v>479018</v>
      </c>
      <c r="Q9">
        <v>66020378</v>
      </c>
      <c r="R9">
        <v>14620</v>
      </c>
      <c r="S9">
        <v>77674</v>
      </c>
      <c r="T9">
        <v>244</v>
      </c>
      <c r="U9">
        <v>9920</v>
      </c>
      <c r="V9">
        <v>0</v>
      </c>
      <c r="W9">
        <v>160399</v>
      </c>
      <c r="X9">
        <v>7897</v>
      </c>
      <c r="Y9">
        <v>6125856</v>
      </c>
      <c r="Z9">
        <f t="shared" si="0"/>
        <v>2164345</v>
      </c>
      <c r="AA9">
        <v>3961511</v>
      </c>
      <c r="AB9">
        <v>2878511</v>
      </c>
      <c r="AC9">
        <v>121512</v>
      </c>
      <c r="AD9" s="216">
        <v>279186.49</v>
      </c>
      <c r="AE9" s="216">
        <v>111629.07</v>
      </c>
      <c r="AF9" s="216">
        <v>1198641</v>
      </c>
      <c r="AG9" s="20">
        <v>2043493</v>
      </c>
      <c r="AH9" s="44">
        <v>553223</v>
      </c>
      <c r="AI9" s="20">
        <v>69648</v>
      </c>
      <c r="AJ9">
        <v>6977595</v>
      </c>
      <c r="AK9">
        <v>193511</v>
      </c>
    </row>
    <row r="10" spans="1:37">
      <c r="D10" s="20"/>
      <c r="E10" s="20"/>
      <c r="O10" s="25"/>
      <c r="P10" s="170"/>
      <c r="Z10" s="44"/>
    </row>
    <row r="11" spans="1:37">
      <c r="A11" s="214"/>
      <c r="B11" s="214"/>
      <c r="C11" s="45"/>
      <c r="D11" s="214"/>
      <c r="E11" s="225"/>
      <c r="F11" s="225"/>
      <c r="G11" s="225"/>
      <c r="H11" s="225"/>
      <c r="I11" s="225"/>
      <c r="J11" s="225"/>
      <c r="K11" s="225"/>
      <c r="L11" s="225"/>
      <c r="M11" s="225"/>
      <c r="N11" s="225"/>
      <c r="O11" s="225"/>
      <c r="P11" s="225"/>
      <c r="Q11" s="225"/>
      <c r="R11" s="225"/>
      <c r="S11" s="225"/>
      <c r="T11" s="225"/>
      <c r="U11" s="225"/>
      <c r="V11" s="225"/>
      <c r="W11" s="225"/>
      <c r="X11" s="225"/>
      <c r="Y11" s="225"/>
      <c r="Z11" s="225"/>
      <c r="AA11" s="225"/>
      <c r="AB11" s="225"/>
      <c r="AC11" s="225"/>
      <c r="AD11" s="226"/>
      <c r="AE11" s="226"/>
      <c r="AF11" s="216"/>
      <c r="AG11" s="216"/>
      <c r="AH11" s="216"/>
      <c r="AI11" s="216"/>
      <c r="AJ11" s="216"/>
      <c r="AK11" s="216"/>
    </row>
    <row r="12" spans="1:37">
      <c r="B12" s="3"/>
      <c r="C12" s="3"/>
      <c r="D12" s="3"/>
      <c r="E12" s="225"/>
      <c r="F12" s="225"/>
      <c r="G12" s="225"/>
      <c r="H12" s="225"/>
      <c r="I12" s="225"/>
      <c r="J12" s="225"/>
      <c r="K12" s="225"/>
      <c r="L12" s="225"/>
      <c r="M12" s="225"/>
      <c r="N12" s="225"/>
      <c r="O12" s="225"/>
      <c r="P12" s="225"/>
      <c r="Q12" s="225"/>
      <c r="R12" s="225"/>
      <c r="S12" s="225"/>
      <c r="T12" s="225"/>
      <c r="U12" s="225"/>
      <c r="V12" s="225"/>
      <c r="W12" s="225"/>
      <c r="X12" s="225"/>
      <c r="Y12" s="225"/>
      <c r="Z12" s="225"/>
      <c r="AA12" s="225"/>
      <c r="AB12" s="225"/>
      <c r="AC12" s="225"/>
      <c r="AD12" s="226"/>
      <c r="AE12" s="226"/>
      <c r="AF12" s="216"/>
      <c r="AG12" s="216"/>
      <c r="AH12" s="216"/>
      <c r="AI12" s="216"/>
      <c r="AJ12" s="216"/>
      <c r="AK12" s="216"/>
    </row>
    <row r="13" spans="1:37">
      <c r="B13" s="3"/>
      <c r="C13" s="2"/>
      <c r="D13" s="195"/>
      <c r="E13" s="225"/>
      <c r="F13" s="225"/>
      <c r="G13" s="225"/>
      <c r="H13" s="225"/>
      <c r="I13" s="225"/>
      <c r="J13" s="225"/>
      <c r="K13" s="225"/>
      <c r="L13" s="225"/>
      <c r="M13" s="225"/>
      <c r="N13" s="225"/>
      <c r="O13" s="225"/>
      <c r="P13" s="225"/>
      <c r="Q13" s="225"/>
      <c r="R13" s="225"/>
      <c r="S13" s="225"/>
      <c r="T13" s="225"/>
      <c r="U13" s="225"/>
      <c r="V13" s="225"/>
      <c r="W13" s="225"/>
      <c r="X13" s="225"/>
      <c r="Y13" s="225"/>
      <c r="Z13" s="225"/>
      <c r="AA13" s="225"/>
      <c r="AB13" s="225"/>
      <c r="AC13" s="225"/>
      <c r="AD13" s="226"/>
      <c r="AE13" s="226"/>
      <c r="AF13" s="216"/>
      <c r="AG13" s="216"/>
      <c r="AH13" s="216"/>
      <c r="AI13" s="216"/>
      <c r="AJ13" s="216"/>
      <c r="AK13" s="216"/>
    </row>
    <row r="14" spans="1:37">
      <c r="B14" s="3"/>
      <c r="C14" s="2"/>
      <c r="D14" s="195"/>
      <c r="E14" s="225"/>
      <c r="F14" s="225"/>
      <c r="G14" s="225"/>
      <c r="H14" s="225"/>
      <c r="I14" s="225"/>
      <c r="J14" s="225"/>
      <c r="K14" s="225"/>
      <c r="L14" s="225"/>
      <c r="M14" s="225"/>
      <c r="N14" s="225"/>
      <c r="O14" s="225"/>
      <c r="P14" s="225"/>
      <c r="Q14" s="225"/>
      <c r="R14" s="225"/>
      <c r="S14" s="225"/>
      <c r="T14" s="225"/>
      <c r="U14" s="225"/>
      <c r="V14" s="225"/>
      <c r="W14" s="225"/>
      <c r="X14" s="225"/>
      <c r="Y14" s="225"/>
      <c r="Z14" s="225"/>
      <c r="AA14" s="225"/>
      <c r="AB14" s="225"/>
      <c r="AC14" s="225"/>
      <c r="AD14" s="226"/>
      <c r="AE14" s="226"/>
      <c r="AF14" s="216"/>
      <c r="AG14" s="216"/>
      <c r="AH14" s="216"/>
      <c r="AI14" s="216"/>
      <c r="AJ14" s="216"/>
      <c r="AK14" s="216"/>
    </row>
    <row r="15" spans="1:37">
      <c r="B15" s="3"/>
      <c r="C15" s="2"/>
      <c r="D15" s="195"/>
      <c r="E15" s="225"/>
      <c r="F15" s="225"/>
      <c r="G15" s="225"/>
      <c r="H15" s="225"/>
      <c r="I15" s="225"/>
      <c r="J15" s="225"/>
      <c r="K15" s="225"/>
      <c r="L15" s="225"/>
      <c r="M15" s="225"/>
      <c r="N15" s="225"/>
      <c r="O15" s="225"/>
      <c r="P15" s="225"/>
      <c r="Q15" s="225"/>
      <c r="R15" s="225"/>
      <c r="S15" s="225"/>
      <c r="T15" s="225"/>
      <c r="U15" s="225"/>
      <c r="V15" s="225"/>
      <c r="W15" s="225"/>
      <c r="X15" s="225"/>
      <c r="Y15" s="225"/>
      <c r="Z15" s="225"/>
      <c r="AA15" s="225"/>
      <c r="AB15" s="225"/>
      <c r="AC15" s="225"/>
      <c r="AD15" s="226"/>
      <c r="AE15" s="226"/>
      <c r="AF15" s="216"/>
      <c r="AG15" s="216"/>
      <c r="AH15" s="216"/>
      <c r="AI15" s="216"/>
      <c r="AJ15" s="216"/>
      <c r="AK15" s="216"/>
    </row>
    <row r="16" spans="1:37">
      <c r="B16" s="3"/>
      <c r="C16" s="2"/>
      <c r="D16" s="195"/>
      <c r="E16" s="225"/>
      <c r="F16" s="225"/>
      <c r="G16" s="225"/>
      <c r="H16" s="225"/>
      <c r="I16" s="225"/>
      <c r="J16" s="225"/>
      <c r="K16" s="225"/>
      <c r="L16" s="225"/>
      <c r="M16" s="225"/>
      <c r="N16" s="225"/>
      <c r="O16" s="225"/>
      <c r="P16" s="225"/>
      <c r="Q16" s="225"/>
      <c r="R16" s="225"/>
      <c r="S16" s="225"/>
      <c r="T16" s="225"/>
      <c r="U16" s="225"/>
      <c r="V16" s="225"/>
      <c r="W16" s="225"/>
      <c r="X16" s="225"/>
      <c r="Y16" s="225"/>
      <c r="Z16" s="225"/>
      <c r="AA16" s="225"/>
      <c r="AB16" s="225"/>
      <c r="AC16" s="225"/>
      <c r="AD16" s="226"/>
      <c r="AE16" s="226"/>
      <c r="AF16" s="216"/>
      <c r="AG16" s="216"/>
      <c r="AH16" s="216"/>
      <c r="AI16" s="216"/>
      <c r="AJ16" s="216"/>
      <c r="AK16" s="216"/>
    </row>
    <row r="17" spans="2:37">
      <c r="B17" s="3"/>
      <c r="C17" s="2"/>
      <c r="D17" s="195"/>
      <c r="E17" s="225"/>
      <c r="F17" s="196"/>
      <c r="G17" s="196"/>
      <c r="H17" s="196"/>
      <c r="I17" s="196"/>
      <c r="J17" s="196"/>
      <c r="K17" s="196"/>
      <c r="L17" s="196"/>
      <c r="M17" s="196"/>
      <c r="N17" s="3"/>
      <c r="P17" s="3"/>
      <c r="Q17" s="196"/>
      <c r="R17" s="44"/>
      <c r="S17" s="44"/>
      <c r="T17" s="44"/>
      <c r="U17" s="44"/>
      <c r="Z17" s="26"/>
      <c r="AA17" s="215"/>
      <c r="AB17" s="215"/>
      <c r="AC17" s="215"/>
      <c r="AD17" s="215"/>
      <c r="AE17" s="215"/>
    </row>
    <row r="18" spans="2:37">
      <c r="B18" s="3"/>
      <c r="C18" s="2"/>
      <c r="D18" s="195"/>
      <c r="E18" s="46"/>
      <c r="F18" s="196"/>
      <c r="G18" s="196"/>
      <c r="H18" s="196"/>
      <c r="I18" s="196"/>
      <c r="J18" s="196"/>
      <c r="K18" s="196"/>
      <c r="L18" s="196"/>
      <c r="M18" s="196"/>
      <c r="N18" s="3"/>
      <c r="P18" s="3"/>
      <c r="Q18" s="196"/>
      <c r="R18" s="44"/>
      <c r="S18" s="44"/>
      <c r="T18" s="44"/>
      <c r="U18" s="44"/>
      <c r="Z18" s="215"/>
      <c r="AA18" s="215"/>
      <c r="AB18" s="215"/>
      <c r="AC18" s="215"/>
      <c r="AD18" s="215"/>
      <c r="AE18" s="215"/>
    </row>
    <row r="19" spans="2:37">
      <c r="B19" s="2"/>
      <c r="C19" s="2"/>
      <c r="D19" s="195"/>
      <c r="E19" s="46"/>
      <c r="F19" s="196"/>
      <c r="G19" s="196"/>
      <c r="H19" s="196"/>
      <c r="I19" s="196"/>
      <c r="J19" s="196"/>
      <c r="K19" s="196"/>
      <c r="L19" s="196"/>
      <c r="M19" s="196"/>
      <c r="N19" s="42"/>
      <c r="P19" s="2"/>
      <c r="Q19" s="196"/>
      <c r="R19" s="44"/>
      <c r="S19" s="44"/>
      <c r="T19" s="44"/>
      <c r="U19" s="44"/>
      <c r="Y19" s="44"/>
      <c r="Z19" s="37"/>
      <c r="AA19" s="215"/>
      <c r="AB19" s="215"/>
      <c r="AC19" s="215"/>
      <c r="AD19" s="215"/>
      <c r="AE19" s="215"/>
      <c r="AF19" s="44"/>
      <c r="AG19" s="215"/>
      <c r="AH19" s="215"/>
    </row>
    <row r="20" spans="2:37">
      <c r="B20" s="2"/>
      <c r="C20" s="2"/>
      <c r="D20" s="195"/>
      <c r="Y20" s="44"/>
      <c r="AB20" s="215"/>
      <c r="AC20" s="215"/>
      <c r="AD20" s="215"/>
      <c r="AE20" s="215"/>
      <c r="AF20" s="215"/>
    </row>
    <row r="21" spans="2:37">
      <c r="B21" s="2"/>
      <c r="C21" s="2"/>
      <c r="D21" s="195"/>
      <c r="V21" s="216"/>
      <c r="W21" s="216"/>
      <c r="X21" s="216"/>
      <c r="Y21" s="44"/>
    </row>
    <row r="22" spans="2:37">
      <c r="B22" s="2"/>
      <c r="C22" s="2"/>
      <c r="D22" s="195"/>
      <c r="V22" s="216"/>
      <c r="W22" s="20"/>
      <c r="X22" s="216"/>
      <c r="Y22" s="44"/>
    </row>
    <row r="23" spans="2:37">
      <c r="B23" s="2"/>
      <c r="C23" s="2"/>
      <c r="D23" s="195"/>
      <c r="V23" s="216"/>
      <c r="W23" s="20"/>
      <c r="X23" s="216"/>
      <c r="Y23" s="44"/>
    </row>
    <row r="24" spans="2:37">
      <c r="B24" s="2"/>
      <c r="C24" s="2"/>
      <c r="D24" s="195"/>
      <c r="V24" s="216"/>
      <c r="W24" s="20"/>
      <c r="X24" s="216"/>
      <c r="Y24" s="44"/>
    </row>
    <row r="25" spans="2:37">
      <c r="B25" s="3"/>
      <c r="C25" s="2"/>
      <c r="D25" s="3"/>
      <c r="V25" s="216"/>
      <c r="W25" s="20"/>
      <c r="X25" s="216"/>
      <c r="Y25" s="44"/>
    </row>
    <row r="26" spans="2:37">
      <c r="B26" s="3"/>
      <c r="C26" s="2"/>
      <c r="D26" s="3"/>
      <c r="V26" s="216"/>
      <c r="W26" s="20"/>
      <c r="X26" s="44"/>
      <c r="Y26" s="44"/>
    </row>
    <row r="27" spans="2:37">
      <c r="B27" s="2"/>
      <c r="C27" s="2"/>
      <c r="D27" s="46"/>
      <c r="V27" s="216"/>
      <c r="W27" s="20"/>
      <c r="X27" s="44"/>
      <c r="Y27" s="44"/>
    </row>
    <row r="28" spans="2:37">
      <c r="B28" s="2"/>
      <c r="C28" s="2"/>
      <c r="D28" s="7"/>
      <c r="E28" s="7"/>
      <c r="F28" s="194"/>
      <c r="G28" s="40"/>
      <c r="H28" s="44"/>
      <c r="K28" s="26"/>
      <c r="O28" s="61"/>
    </row>
    <row r="29" spans="2:37">
      <c r="B29" s="2"/>
      <c r="C29" s="2"/>
      <c r="D29" s="7"/>
      <c r="E29" s="7"/>
      <c r="F29" s="39"/>
      <c r="G29" s="40"/>
      <c r="H29" s="44"/>
      <c r="J29" s="44"/>
      <c r="K29" s="26"/>
      <c r="L29" s="20"/>
      <c r="M29" s="26"/>
    </row>
    <row r="30" spans="2:37">
      <c r="B30" s="2"/>
      <c r="C30" s="2"/>
      <c r="D30" s="14"/>
      <c r="E30" s="7"/>
      <c r="F30" s="7"/>
      <c r="G30" s="7"/>
      <c r="H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</row>
    <row r="31" spans="2:37">
      <c r="B31" s="2"/>
      <c r="C31" s="2"/>
      <c r="D31" s="14"/>
      <c r="E31" s="7"/>
      <c r="F31" s="39"/>
      <c r="G31" s="40"/>
      <c r="H31" s="44"/>
      <c r="J31" s="44"/>
      <c r="K31" s="26"/>
      <c r="L31" s="20"/>
      <c r="M31" s="26"/>
      <c r="O31" s="61"/>
    </row>
    <row r="32" spans="2:37">
      <c r="B32" s="2"/>
      <c r="C32" s="2"/>
      <c r="D32" s="15"/>
      <c r="E32" s="7"/>
      <c r="F32" s="39"/>
      <c r="G32" s="40"/>
      <c r="H32" s="44"/>
      <c r="J32" s="44"/>
      <c r="K32" s="26"/>
      <c r="L32" s="20"/>
      <c r="M32" s="26"/>
      <c r="O32" s="61"/>
    </row>
    <row r="33" spans="2:15">
      <c r="B33" s="2"/>
      <c r="C33" s="2"/>
      <c r="D33" s="16"/>
      <c r="E33" s="7"/>
      <c r="F33" s="39"/>
      <c r="G33" s="40"/>
      <c r="H33" s="44"/>
      <c r="J33" s="44"/>
      <c r="K33" s="26"/>
      <c r="L33" s="20"/>
      <c r="M33" s="26"/>
      <c r="O33" s="61"/>
    </row>
    <row r="34" spans="2:15">
      <c r="F34" s="39"/>
      <c r="J34" s="44"/>
      <c r="O34" s="61"/>
    </row>
    <row r="35" spans="2:15">
      <c r="F35" s="39"/>
      <c r="J35" s="44"/>
      <c r="O35" s="61"/>
    </row>
    <row r="36" spans="2:15">
      <c r="F36" s="39"/>
      <c r="J36" s="44"/>
      <c r="O36" s="61"/>
    </row>
    <row r="37" spans="2:15">
      <c r="F37" s="39"/>
      <c r="J37" s="44"/>
    </row>
    <row r="38" spans="2:15">
      <c r="F38" s="39"/>
      <c r="J38" s="44"/>
    </row>
    <row r="39" spans="2:15">
      <c r="J39" s="44"/>
    </row>
    <row r="40" spans="2:15">
      <c r="J40" s="44"/>
    </row>
    <row r="41" spans="2:15">
      <c r="J41" s="44"/>
    </row>
    <row r="42" spans="2:15">
      <c r="J42" s="44"/>
    </row>
    <row r="43" spans="2:15">
      <c r="J43" s="44"/>
    </row>
    <row r="44" spans="2:15">
      <c r="J44" s="44"/>
    </row>
    <row r="45" spans="2:15">
      <c r="J45" s="44"/>
    </row>
    <row r="46" spans="2:15">
      <c r="J46" s="44"/>
    </row>
    <row r="47" spans="2:15">
      <c r="J47" s="44"/>
    </row>
    <row r="48" spans="2:15">
      <c r="J48" s="44"/>
    </row>
    <row r="49" spans="10:10">
      <c r="J49" s="44"/>
    </row>
  </sheetData>
  <mergeCells count="1">
    <mergeCell ref="AD1:AE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4C7F58-C474-4E38-8765-ACFE6E6F0421}">
  <sheetPr>
    <tabColor theme="7" tint="0.39997558519241921"/>
  </sheetPr>
  <dimension ref="A1:X49"/>
  <sheetViews>
    <sheetView workbookViewId="0">
      <selection activeCell="F27" sqref="F27"/>
    </sheetView>
  </sheetViews>
  <sheetFormatPr baseColWidth="10" defaultColWidth="11.453125" defaultRowHeight="14.5"/>
  <cols>
    <col min="1" max="2" width="11.453125" style="60"/>
    <col min="3" max="3" width="35.6328125" style="60" bestFit="1" customWidth="1"/>
    <col min="4" max="4" width="11.453125" style="60"/>
    <col min="5" max="5" width="13.6328125" style="60" bestFit="1" customWidth="1"/>
    <col min="6" max="6" width="12.6328125" style="60" bestFit="1" customWidth="1"/>
    <col min="7" max="7" width="15.54296875" style="60" customWidth="1"/>
    <col min="8" max="9" width="11.453125" style="60"/>
    <col min="10" max="10" width="13.453125" style="60" customWidth="1"/>
    <col min="11" max="17" width="11.453125" style="60"/>
    <col min="18" max="18" width="13.81640625" style="60" bestFit="1" customWidth="1"/>
    <col min="19" max="19" width="12.81640625" style="60" bestFit="1" customWidth="1"/>
    <col min="20" max="20" width="12" style="60" customWidth="1"/>
    <col min="21" max="16384" width="11.453125" style="60"/>
  </cols>
  <sheetData>
    <row r="1" spans="1:24">
      <c r="A1" s="140"/>
      <c r="S1" s="122"/>
      <c r="T1" s="122"/>
    </row>
    <row r="2" spans="1:24" ht="29">
      <c r="B2" s="60" t="s">
        <v>56</v>
      </c>
      <c r="C2" s="60" t="s">
        <v>57</v>
      </c>
      <c r="D2" s="60" t="s">
        <v>58</v>
      </c>
      <c r="E2" s="60" t="s">
        <v>59</v>
      </c>
      <c r="F2" s="122" t="s">
        <v>60</v>
      </c>
      <c r="G2" s="122" t="s">
        <v>61</v>
      </c>
      <c r="H2" s="123" t="s">
        <v>62</v>
      </c>
      <c r="I2" s="122" t="s">
        <v>63</v>
      </c>
      <c r="J2" s="122" t="s">
        <v>64</v>
      </c>
      <c r="K2" s="60" t="s">
        <v>65</v>
      </c>
      <c r="M2"/>
      <c r="N2"/>
      <c r="O2"/>
      <c r="P2"/>
      <c r="Q2"/>
      <c r="R2"/>
      <c r="S2"/>
      <c r="T2" s="122"/>
      <c r="U2" s="123"/>
      <c r="V2" s="122"/>
      <c r="W2" s="122"/>
    </row>
    <row r="3" spans="1:24">
      <c r="C3" s="124" t="s">
        <v>27</v>
      </c>
      <c r="D3" s="124"/>
      <c r="E3" s="125">
        <f>SUM(E4:E49)</f>
        <v>37354379.339999996</v>
      </c>
      <c r="F3" s="125">
        <f>SUM(F4:F49)</f>
        <v>5743965.8328283168</v>
      </c>
      <c r="G3" s="125">
        <f>SUM(G4:G49)</f>
        <v>4798446.0688861459</v>
      </c>
      <c r="H3" s="123"/>
      <c r="I3" s="125" t="s">
        <v>226</v>
      </c>
      <c r="J3" s="122"/>
      <c r="K3" s="126">
        <f>F3-G3</f>
        <v>945519.76394217089</v>
      </c>
      <c r="R3" s="218"/>
      <c r="S3" s="218"/>
      <c r="T3" s="219"/>
      <c r="X3" s="219"/>
    </row>
    <row r="4" spans="1:24">
      <c r="B4">
        <v>7</v>
      </c>
      <c r="C4" t="s">
        <v>66</v>
      </c>
      <c r="D4" s="170">
        <v>1.1311042383332299</v>
      </c>
      <c r="E4" s="20">
        <v>65197.52</v>
      </c>
      <c r="F4" s="20">
        <v>10694.4981874857</v>
      </c>
      <c r="G4" s="218">
        <f>D4*F4</f>
        <v>12096.59222671212</v>
      </c>
      <c r="H4" s="128">
        <f>$K$3*(E4/$E$3)</f>
        <v>1650.2895994848825</v>
      </c>
      <c r="I4" s="128">
        <f>G4+H4</f>
        <v>13746.881826197003</v>
      </c>
      <c r="J4" s="127">
        <f>I4/F4</f>
        <v>1.2854162565835101</v>
      </c>
      <c r="K4" s="126"/>
      <c r="M4"/>
      <c r="N4"/>
      <c r="O4"/>
      <c r="P4"/>
      <c r="Q4" s="170"/>
      <c r="R4" s="20"/>
      <c r="S4" s="20"/>
      <c r="T4" s="218"/>
      <c r="U4" s="220"/>
      <c r="V4" s="220"/>
      <c r="W4" s="221"/>
    </row>
    <row r="5" spans="1:24">
      <c r="B5">
        <v>9</v>
      </c>
      <c r="C5" t="s">
        <v>218</v>
      </c>
      <c r="D5" s="170">
        <v>0.63279189226711097</v>
      </c>
      <c r="E5" s="20">
        <v>74144.100000000006</v>
      </c>
      <c r="F5" s="20">
        <v>28856.365115450299</v>
      </c>
      <c r="G5" s="218">
        <f t="shared" ref="G5:G42" si="0">D5*F5</f>
        <v>18260.073885356443</v>
      </c>
      <c r="H5" s="128">
        <f>$K$3*(E5/$E$3)</f>
        <v>1876.746801000515</v>
      </c>
      <c r="I5" s="128">
        <f t="shared" ref="I5:I37" si="1">G5+H5</f>
        <v>20136.820686356958</v>
      </c>
      <c r="J5" s="127">
        <f t="shared" ref="J5:J37" si="2">I5/F5</f>
        <v>0.69782942535528447</v>
      </c>
      <c r="K5" s="126"/>
      <c r="M5"/>
      <c r="N5"/>
      <c r="O5"/>
      <c r="P5"/>
      <c r="Q5" s="170"/>
      <c r="R5" s="20"/>
      <c r="S5" s="20"/>
      <c r="T5" s="218"/>
      <c r="U5" s="220"/>
      <c r="V5" s="220"/>
      <c r="W5" s="221"/>
    </row>
    <row r="6" spans="1:24">
      <c r="B6">
        <v>37</v>
      </c>
      <c r="C6" t="s">
        <v>67</v>
      </c>
      <c r="D6" s="170">
        <v>0.99485832381430805</v>
      </c>
      <c r="E6" s="20">
        <v>203403.9</v>
      </c>
      <c r="F6" s="20">
        <v>33028.002459661002</v>
      </c>
      <c r="G6" s="218">
        <f t="shared" si="0"/>
        <v>32858.183165953189</v>
      </c>
      <c r="H6" s="128">
        <f t="shared" ref="H6:H37" si="3">$K$3*(E6/$E$3)</f>
        <v>5148.5906314329604</v>
      </c>
      <c r="I6" s="128">
        <f t="shared" si="1"/>
        <v>38006.773797386151</v>
      </c>
      <c r="J6" s="127">
        <f t="shared" si="2"/>
        <v>1.1507439435311297</v>
      </c>
      <c r="K6" s="126"/>
      <c r="M6"/>
      <c r="N6"/>
      <c r="O6"/>
      <c r="P6"/>
      <c r="Q6" s="170"/>
      <c r="R6" s="20"/>
      <c r="S6" s="20"/>
      <c r="T6" s="218"/>
      <c r="U6" s="220"/>
      <c r="V6" s="220"/>
      <c r="W6" s="221"/>
    </row>
    <row r="7" spans="1:24">
      <c r="B7">
        <v>65</v>
      </c>
      <c r="C7" t="s">
        <v>68</v>
      </c>
      <c r="D7" s="170">
        <v>0.55148973001950197</v>
      </c>
      <c r="E7" s="20">
        <v>251478.89</v>
      </c>
      <c r="F7" s="20">
        <v>44114.481534697501</v>
      </c>
      <c r="G7" s="218">
        <f t="shared" si="0"/>
        <v>24328.68351152063</v>
      </c>
      <c r="H7" s="128">
        <f t="shared" si="3"/>
        <v>6365.4721323296171</v>
      </c>
      <c r="I7" s="128">
        <f t="shared" si="1"/>
        <v>30694.155643850248</v>
      </c>
      <c r="J7" s="127">
        <f t="shared" si="2"/>
        <v>0.69578411841264143</v>
      </c>
      <c r="K7" s="126"/>
      <c r="M7"/>
      <c r="N7"/>
      <c r="O7"/>
      <c r="P7"/>
      <c r="Q7" s="170"/>
      <c r="R7" s="20"/>
      <c r="S7" s="20"/>
      <c r="T7" s="218"/>
      <c r="U7" s="220"/>
      <c r="V7" s="220"/>
      <c r="W7" s="221"/>
    </row>
    <row r="8" spans="1:24">
      <c r="B8">
        <v>71</v>
      </c>
      <c r="C8" t="s">
        <v>69</v>
      </c>
      <c r="D8" s="170">
        <v>0.70718721077234903</v>
      </c>
      <c r="E8" s="20">
        <v>797926.26</v>
      </c>
      <c r="F8" s="20">
        <v>135346.35231546199</v>
      </c>
      <c r="G8" s="218">
        <f t="shared" si="0"/>
        <v>95715.209382183224</v>
      </c>
      <c r="H8" s="128">
        <f t="shared" si="3"/>
        <v>20197.231551658257</v>
      </c>
      <c r="I8" s="128">
        <f t="shared" si="1"/>
        <v>115912.44093384148</v>
      </c>
      <c r="J8" s="127">
        <f t="shared" si="2"/>
        <v>0.85641348252722449</v>
      </c>
      <c r="K8" s="126"/>
      <c r="M8"/>
      <c r="N8"/>
      <c r="O8"/>
      <c r="P8"/>
      <c r="Q8" s="170"/>
      <c r="R8" s="20"/>
      <c r="S8" s="20"/>
      <c r="T8" s="218"/>
      <c r="U8" s="220"/>
      <c r="V8" s="220"/>
      <c r="W8" s="221"/>
    </row>
    <row r="9" spans="1:24">
      <c r="B9">
        <v>86</v>
      </c>
      <c r="C9" t="s">
        <v>70</v>
      </c>
      <c r="D9" s="170">
        <v>0.91367926305867397</v>
      </c>
      <c r="E9" s="20">
        <v>248806.43</v>
      </c>
      <c r="F9" s="20">
        <v>33213.591820276197</v>
      </c>
      <c r="G9" s="218">
        <f t="shared" si="0"/>
        <v>30346.570097881558</v>
      </c>
      <c r="H9" s="128">
        <f t="shared" si="3"/>
        <v>6297.8264160042199</v>
      </c>
      <c r="I9" s="128">
        <f t="shared" si="1"/>
        <v>36644.396513885775</v>
      </c>
      <c r="J9" s="127">
        <f t="shared" si="2"/>
        <v>1.1032952025235387</v>
      </c>
      <c r="K9" s="126"/>
      <c r="M9"/>
      <c r="N9"/>
      <c r="O9"/>
      <c r="P9"/>
      <c r="Q9" s="170"/>
      <c r="R9" s="20"/>
      <c r="S9" s="20"/>
      <c r="T9" s="218"/>
      <c r="U9" s="220"/>
      <c r="V9" s="220"/>
      <c r="W9" s="221"/>
    </row>
    <row r="10" spans="1:24">
      <c r="B10">
        <v>93</v>
      </c>
      <c r="C10" t="s">
        <v>71</v>
      </c>
      <c r="D10" s="170">
        <v>0.79717523402857604</v>
      </c>
      <c r="E10" s="20">
        <v>33947.11</v>
      </c>
      <c r="F10" s="20">
        <v>6154.2871234702798</v>
      </c>
      <c r="G10" s="218">
        <f t="shared" si="0"/>
        <v>4906.0452779314719</v>
      </c>
      <c r="H10" s="128">
        <f t="shared" si="3"/>
        <v>859.2744411991323</v>
      </c>
      <c r="I10" s="128">
        <f t="shared" si="1"/>
        <v>5765.3197191306044</v>
      </c>
      <c r="J10" s="127">
        <f t="shared" si="2"/>
        <v>0.93679732574447316</v>
      </c>
      <c r="K10" s="126"/>
      <c r="M10"/>
      <c r="N10"/>
      <c r="O10"/>
      <c r="P10"/>
      <c r="Q10" s="170"/>
      <c r="R10" s="20"/>
      <c r="S10" s="20"/>
      <c r="T10" s="218"/>
      <c r="U10" s="220"/>
      <c r="V10" s="220"/>
      <c r="W10" s="221"/>
    </row>
    <row r="11" spans="1:24">
      <c r="B11">
        <v>104</v>
      </c>
      <c r="C11" t="s">
        <v>128</v>
      </c>
      <c r="D11" s="170">
        <v>0.30019700658924697</v>
      </c>
      <c r="E11" s="20">
        <v>115394.52</v>
      </c>
      <c r="F11" s="20">
        <v>1272.8100274528899</v>
      </c>
      <c r="G11" s="218">
        <f t="shared" si="0"/>
        <v>382.09376019813482</v>
      </c>
      <c r="H11" s="128">
        <f t="shared" si="3"/>
        <v>2920.8837421047651</v>
      </c>
      <c r="I11" s="128">
        <f t="shared" si="1"/>
        <v>3302.9775023029001</v>
      </c>
      <c r="J11" s="127">
        <f t="shared" si="2"/>
        <v>2.5950278761652448</v>
      </c>
      <c r="K11" s="126"/>
      <c r="M11"/>
      <c r="N11"/>
      <c r="O11"/>
      <c r="P11"/>
      <c r="Q11" s="170"/>
      <c r="R11" s="20"/>
      <c r="S11" s="20"/>
      <c r="T11" s="218"/>
      <c r="U11" s="220"/>
      <c r="V11" s="220"/>
      <c r="W11" s="221"/>
    </row>
    <row r="12" spans="1:24">
      <c r="B12">
        <v>132</v>
      </c>
      <c r="C12" t="s">
        <v>72</v>
      </c>
      <c r="D12" s="170">
        <v>0.61107393138916699</v>
      </c>
      <c r="E12" s="20">
        <v>389970.09</v>
      </c>
      <c r="F12" s="20">
        <v>34721.7173498505</v>
      </c>
      <c r="G12" s="218">
        <f t="shared" si="0"/>
        <v>21217.536325556594</v>
      </c>
      <c r="H12" s="128">
        <f t="shared" si="3"/>
        <v>9870.9825716865253</v>
      </c>
      <c r="I12" s="128">
        <f t="shared" si="1"/>
        <v>31088.518897243121</v>
      </c>
      <c r="J12" s="127">
        <f t="shared" si="2"/>
        <v>0.89536236309973238</v>
      </c>
      <c r="K12" s="126"/>
      <c r="M12"/>
      <c r="N12"/>
      <c r="O12"/>
      <c r="P12"/>
      <c r="Q12" s="170"/>
      <c r="R12" s="20"/>
      <c r="S12" s="20"/>
      <c r="T12" s="218"/>
      <c r="U12" s="220"/>
      <c r="V12" s="220"/>
      <c r="W12" s="221"/>
    </row>
    <row r="13" spans="1:24">
      <c r="B13">
        <v>133</v>
      </c>
      <c r="C13" t="s">
        <v>73</v>
      </c>
      <c r="D13" s="170">
        <v>1.0469833928946799</v>
      </c>
      <c r="E13" s="20">
        <v>84810.71</v>
      </c>
      <c r="F13" s="20">
        <v>19427.088351117301</v>
      </c>
      <c r="G13" s="218">
        <f t="shared" si="0"/>
        <v>20339.838875917503</v>
      </c>
      <c r="H13" s="128">
        <f t="shared" si="3"/>
        <v>2146.741664988615</v>
      </c>
      <c r="I13" s="128">
        <f t="shared" si="1"/>
        <v>22486.580540906118</v>
      </c>
      <c r="J13" s="127">
        <f t="shared" si="2"/>
        <v>1.1574858843740656</v>
      </c>
      <c r="K13" s="126"/>
      <c r="M13"/>
      <c r="N13"/>
      <c r="O13"/>
      <c r="P13"/>
      <c r="Q13" s="170"/>
      <c r="R13" s="20"/>
      <c r="S13" s="20"/>
      <c r="T13" s="218"/>
      <c r="U13" s="220"/>
      <c r="V13" s="220"/>
      <c r="W13" s="221"/>
    </row>
    <row r="14" spans="1:24">
      <c r="B14">
        <v>164</v>
      </c>
      <c r="C14" t="s">
        <v>219</v>
      </c>
      <c r="D14" s="170">
        <v>0.80353500007698997</v>
      </c>
      <c r="E14" s="20">
        <v>165562.23000000001</v>
      </c>
      <c r="F14" s="20">
        <v>56335.636222741799</v>
      </c>
      <c r="G14" s="218">
        <f t="shared" si="0"/>
        <v>45267.655456578112</v>
      </c>
      <c r="H14" s="128">
        <f t="shared" si="3"/>
        <v>4190.7364917641662</v>
      </c>
      <c r="I14" s="128">
        <f t="shared" si="1"/>
        <v>49458.39194834228</v>
      </c>
      <c r="J14" s="127">
        <f t="shared" si="2"/>
        <v>0.87792373113160505</v>
      </c>
      <c r="K14" s="126"/>
      <c r="M14"/>
      <c r="N14"/>
      <c r="O14"/>
      <c r="P14"/>
      <c r="Q14" s="170"/>
      <c r="R14" s="20"/>
      <c r="S14" s="20"/>
      <c r="T14" s="218"/>
      <c r="U14" s="220"/>
      <c r="V14" s="220"/>
      <c r="W14" s="221"/>
    </row>
    <row r="15" spans="1:24">
      <c r="B15">
        <v>173</v>
      </c>
      <c r="C15" t="s">
        <v>74</v>
      </c>
      <c r="D15" s="170">
        <v>0.84824713475207703</v>
      </c>
      <c r="E15" s="20">
        <v>85028.87</v>
      </c>
      <c r="F15" s="20">
        <v>9268.2473560808394</v>
      </c>
      <c r="G15" s="218">
        <f t="shared" si="0"/>
        <v>7861.7642639690857</v>
      </c>
      <c r="H15" s="128">
        <f t="shared" si="3"/>
        <v>2152.2637642804839</v>
      </c>
      <c r="I15" s="128">
        <f t="shared" si="1"/>
        <v>10014.02802824957</v>
      </c>
      <c r="J15" s="127">
        <f t="shared" si="2"/>
        <v>1.0804662028878014</v>
      </c>
      <c r="K15" s="126"/>
      <c r="M15"/>
      <c r="N15"/>
      <c r="O15"/>
      <c r="P15"/>
      <c r="Q15" s="170"/>
      <c r="R15" s="20"/>
      <c r="S15" s="20"/>
      <c r="T15" s="218"/>
      <c r="U15" s="220"/>
      <c r="V15" s="220"/>
      <c r="W15" s="221"/>
    </row>
    <row r="16" spans="1:24">
      <c r="B16">
        <v>197</v>
      </c>
      <c r="C16" t="s">
        <v>75</v>
      </c>
      <c r="D16" s="170">
        <v>0.54745248850394101</v>
      </c>
      <c r="E16" s="20">
        <v>541535.74</v>
      </c>
      <c r="F16" s="20">
        <v>55945.440365311602</v>
      </c>
      <c r="G16" s="218">
        <f t="shared" si="0"/>
        <v>30627.470548438669</v>
      </c>
      <c r="H16" s="128">
        <f t="shared" si="3"/>
        <v>13707.435489438089</v>
      </c>
      <c r="I16" s="128">
        <f t="shared" si="1"/>
        <v>44334.906037876761</v>
      </c>
      <c r="J16" s="127">
        <f t="shared" si="2"/>
        <v>0.79246683462279377</v>
      </c>
      <c r="K16" s="126"/>
      <c r="M16"/>
      <c r="N16"/>
      <c r="O16"/>
      <c r="P16"/>
      <c r="Q16" s="170"/>
      <c r="R16" s="20"/>
      <c r="S16" s="20"/>
      <c r="T16" s="218"/>
      <c r="U16" s="220"/>
      <c r="V16" s="220"/>
      <c r="W16" s="221"/>
    </row>
    <row r="17" spans="2:23">
      <c r="B17">
        <v>215</v>
      </c>
      <c r="C17" t="s">
        <v>76</v>
      </c>
      <c r="D17" s="170">
        <v>1.1374909567450999</v>
      </c>
      <c r="E17" s="20">
        <v>2359316.5699999998</v>
      </c>
      <c r="F17" s="20">
        <v>272907.02357987099</v>
      </c>
      <c r="G17" s="218">
        <f t="shared" si="0"/>
        <v>310429.271354325</v>
      </c>
      <c r="H17" s="128">
        <f t="shared" si="3"/>
        <v>59719.381923780944</v>
      </c>
      <c r="I17" s="128">
        <f t="shared" si="1"/>
        <v>370148.65327810595</v>
      </c>
      <c r="J17" s="127">
        <f t="shared" si="2"/>
        <v>1.3563177979909173</v>
      </c>
      <c r="K17" s="126"/>
      <c r="M17"/>
      <c r="N17"/>
      <c r="O17"/>
      <c r="P17"/>
      <c r="Q17" s="170"/>
      <c r="R17" s="20"/>
      <c r="S17" s="20"/>
      <c r="T17" s="218"/>
      <c r="U17" s="220"/>
      <c r="V17" s="220"/>
      <c r="W17" s="221"/>
    </row>
    <row r="18" spans="2:23">
      <c r="B18">
        <v>227</v>
      </c>
      <c r="C18" t="s">
        <v>77</v>
      </c>
      <c r="D18" s="170">
        <v>0.67625125491461302</v>
      </c>
      <c r="E18" s="20">
        <v>2383836.34</v>
      </c>
      <c r="F18" s="20">
        <v>380071.794838576</v>
      </c>
      <c r="G18" s="218">
        <f t="shared" si="0"/>
        <v>257024.02821723637</v>
      </c>
      <c r="H18" s="128">
        <f t="shared" si="3"/>
        <v>60340.030092802728</v>
      </c>
      <c r="I18" s="128">
        <f t="shared" si="1"/>
        <v>317364.05831003911</v>
      </c>
      <c r="J18" s="127">
        <f t="shared" si="2"/>
        <v>0.83501081274612843</v>
      </c>
      <c r="K18" s="126"/>
      <c r="M18"/>
      <c r="N18"/>
      <c r="O18"/>
      <c r="P18"/>
      <c r="Q18" s="170"/>
      <c r="R18" s="20"/>
      <c r="S18" s="20"/>
      <c r="T18" s="218"/>
      <c r="U18" s="220"/>
      <c r="V18" s="220"/>
      <c r="W18" s="221"/>
    </row>
    <row r="19" spans="2:23">
      <c r="B19">
        <v>238</v>
      </c>
      <c r="C19" t="s">
        <v>78</v>
      </c>
      <c r="D19" s="170">
        <v>0.66610896331269798</v>
      </c>
      <c r="E19" s="20">
        <v>112254.43</v>
      </c>
      <c r="F19" s="20">
        <v>11642.168101651299</v>
      </c>
      <c r="G19" s="218">
        <f t="shared" si="0"/>
        <v>7754.9525249031076</v>
      </c>
      <c r="H19" s="128">
        <f t="shared" si="3"/>
        <v>2841.4013036861493</v>
      </c>
      <c r="I19" s="128">
        <f t="shared" si="1"/>
        <v>10596.353828589257</v>
      </c>
      <c r="J19" s="127">
        <f t="shared" si="2"/>
        <v>0.91017014494802684</v>
      </c>
      <c r="K19" s="126"/>
      <c r="M19"/>
      <c r="N19"/>
      <c r="O19"/>
      <c r="P19"/>
      <c r="Q19" s="170"/>
      <c r="R19" s="20"/>
      <c r="S19" s="20"/>
      <c r="T19" s="218"/>
      <c r="U19" s="220"/>
      <c r="V19" s="220"/>
      <c r="W19" s="221"/>
    </row>
    <row r="20" spans="2:23">
      <c r="B20">
        <v>249</v>
      </c>
      <c r="C20" t="s">
        <v>79</v>
      </c>
      <c r="D20" s="170">
        <v>0.51690571101216798</v>
      </c>
      <c r="E20" s="20">
        <v>778822.11</v>
      </c>
      <c r="F20" s="20">
        <v>101990.970863125</v>
      </c>
      <c r="G20" s="218">
        <f t="shared" si="0"/>
        <v>52719.715310824933</v>
      </c>
      <c r="H20" s="128">
        <f t="shared" si="3"/>
        <v>19713.664384502219</v>
      </c>
      <c r="I20" s="128">
        <f t="shared" si="1"/>
        <v>72433.379695327152</v>
      </c>
      <c r="J20" s="127">
        <f t="shared" si="2"/>
        <v>0.71019404053457791</v>
      </c>
      <c r="K20" s="126"/>
      <c r="M20"/>
      <c r="N20"/>
      <c r="O20"/>
      <c r="P20"/>
      <c r="Q20" s="170"/>
      <c r="R20" s="20"/>
      <c r="S20" s="20"/>
      <c r="T20" s="218"/>
      <c r="U20" s="220"/>
      <c r="V20" s="220"/>
      <c r="W20" s="221"/>
    </row>
    <row r="21" spans="2:23">
      <c r="B21">
        <v>251</v>
      </c>
      <c r="C21" t="s">
        <v>188</v>
      </c>
      <c r="D21" s="170">
        <v>0.82354833986512399</v>
      </c>
      <c r="E21" s="20">
        <v>86202.49</v>
      </c>
      <c r="F21" s="20">
        <v>17053.136998760499</v>
      </c>
      <c r="G21" s="218">
        <f t="shared" si="0"/>
        <v>14044.082664821732</v>
      </c>
      <c r="H21" s="128">
        <f t="shared" si="3"/>
        <v>2181.97061324878</v>
      </c>
      <c r="I21" s="128">
        <f t="shared" si="1"/>
        <v>16226.053278070511</v>
      </c>
      <c r="J21" s="127">
        <f t="shared" si="2"/>
        <v>0.95149961436713348</v>
      </c>
      <c r="K21" s="126"/>
      <c r="M21"/>
      <c r="N21"/>
      <c r="O21"/>
      <c r="P21"/>
      <c r="Q21" s="170"/>
      <c r="R21" s="20"/>
      <c r="S21" s="20"/>
      <c r="T21" s="218"/>
      <c r="U21" s="220"/>
      <c r="V21" s="220"/>
      <c r="W21" s="221"/>
    </row>
    <row r="22" spans="2:23">
      <c r="B22">
        <v>257</v>
      </c>
      <c r="C22" t="s">
        <v>80</v>
      </c>
      <c r="D22" s="170">
        <v>0.513767865646931</v>
      </c>
      <c r="E22" s="20">
        <v>157030.76</v>
      </c>
      <c r="F22" s="20">
        <v>32523.856988198499</v>
      </c>
      <c r="G22" s="218">
        <f t="shared" si="0"/>
        <v>16709.712587432765</v>
      </c>
      <c r="H22" s="128">
        <f t="shared" si="3"/>
        <v>3974.7866180677843</v>
      </c>
      <c r="I22" s="128">
        <f t="shared" si="1"/>
        <v>20684.49920550055</v>
      </c>
      <c r="J22" s="127">
        <f t="shared" si="2"/>
        <v>0.6359792817010006</v>
      </c>
      <c r="K22" s="126"/>
      <c r="M22"/>
      <c r="N22"/>
      <c r="O22"/>
      <c r="P22"/>
      <c r="Q22" s="170"/>
      <c r="R22" s="20"/>
      <c r="S22" s="20"/>
      <c r="T22" s="218"/>
      <c r="U22" s="220"/>
      <c r="V22" s="220"/>
      <c r="W22" s="221"/>
    </row>
    <row r="23" spans="2:23">
      <c r="B23">
        <v>269</v>
      </c>
      <c r="C23" t="s">
        <v>81</v>
      </c>
      <c r="D23" s="170">
        <v>0.87577251162970404</v>
      </c>
      <c r="E23" s="20">
        <v>2969206.08</v>
      </c>
      <c r="F23" s="20">
        <v>386912.94598639401</v>
      </c>
      <c r="G23" s="218">
        <f t="shared" si="0"/>
        <v>338847.72248855233</v>
      </c>
      <c r="H23" s="128">
        <f t="shared" si="3"/>
        <v>75156.998495514534</v>
      </c>
      <c r="I23" s="128">
        <f t="shared" si="1"/>
        <v>414004.72098406684</v>
      </c>
      <c r="J23" s="127">
        <f t="shared" si="2"/>
        <v>1.0700203373361032</v>
      </c>
      <c r="K23" s="126"/>
      <c r="M23"/>
      <c r="N23"/>
      <c r="O23"/>
      <c r="P23"/>
      <c r="Q23" s="170"/>
      <c r="R23" s="20"/>
      <c r="S23" s="20"/>
      <c r="T23" s="218"/>
      <c r="U23" s="220"/>
      <c r="V23" s="220"/>
      <c r="W23" s="221"/>
    </row>
    <row r="24" spans="2:23">
      <c r="B24">
        <v>275</v>
      </c>
      <c r="C24" t="s">
        <v>151</v>
      </c>
      <c r="D24" s="170">
        <v>0.93522202750073102</v>
      </c>
      <c r="E24" s="20">
        <v>137537.76</v>
      </c>
      <c r="F24" s="20">
        <v>23208.649045340098</v>
      </c>
      <c r="G24" s="218">
        <f t="shared" si="0"/>
        <v>21705.239815735873</v>
      </c>
      <c r="H24" s="128">
        <f t="shared" si="3"/>
        <v>3481.3768202294796</v>
      </c>
      <c r="I24" s="128">
        <f t="shared" si="1"/>
        <v>25186.616635965351</v>
      </c>
      <c r="J24" s="127">
        <f t="shared" si="2"/>
        <v>1.0852254513720778</v>
      </c>
      <c r="K24" s="126"/>
      <c r="M24"/>
      <c r="N24"/>
      <c r="O24"/>
      <c r="P24"/>
      <c r="Q24" s="170"/>
      <c r="R24" s="20"/>
      <c r="S24" s="20"/>
      <c r="T24" s="218"/>
      <c r="U24" s="220"/>
      <c r="V24" s="220"/>
      <c r="W24" s="221"/>
    </row>
    <row r="25" spans="2:23">
      <c r="B25">
        <v>295</v>
      </c>
      <c r="C25" t="s">
        <v>82</v>
      </c>
      <c r="D25" s="170">
        <v>0.83430954330609197</v>
      </c>
      <c r="E25" s="20">
        <v>109116.36</v>
      </c>
      <c r="F25" s="20">
        <v>21422.0774138173</v>
      </c>
      <c r="G25" s="218">
        <f t="shared" si="0"/>
        <v>17872.64362378966</v>
      </c>
      <c r="H25" s="128">
        <f t="shared" si="3"/>
        <v>2761.969995816532</v>
      </c>
      <c r="I25" s="128">
        <f t="shared" si="1"/>
        <v>20634.613619606193</v>
      </c>
      <c r="J25" s="127">
        <f t="shared" si="2"/>
        <v>0.9632405495041676</v>
      </c>
      <c r="K25" s="126"/>
      <c r="M25"/>
      <c r="N25"/>
      <c r="O25"/>
      <c r="P25"/>
      <c r="Q25" s="170"/>
      <c r="R25" s="20"/>
      <c r="S25" s="20"/>
      <c r="T25" s="218"/>
      <c r="U25" s="220"/>
      <c r="V25" s="220"/>
      <c r="W25" s="221"/>
    </row>
    <row r="26" spans="2:23">
      <c r="B26">
        <v>311</v>
      </c>
      <c r="C26" t="s">
        <v>83</v>
      </c>
      <c r="D26" s="170">
        <v>0.87030743300548397</v>
      </c>
      <c r="E26" s="20">
        <v>450204.47</v>
      </c>
      <c r="F26" s="20">
        <v>76389.039275243602</v>
      </c>
      <c r="G26" s="218">
        <f t="shared" si="0"/>
        <v>66481.948681392358</v>
      </c>
      <c r="H26" s="128">
        <f t="shared" si="3"/>
        <v>11395.644412281383</v>
      </c>
      <c r="I26" s="128">
        <f t="shared" si="1"/>
        <v>77877.593093673742</v>
      </c>
      <c r="J26" s="127">
        <f t="shared" si="2"/>
        <v>1.0194864843510678</v>
      </c>
      <c r="K26" s="126"/>
      <c r="M26"/>
      <c r="N26"/>
      <c r="O26"/>
      <c r="P26"/>
      <c r="Q26" s="170"/>
      <c r="R26" s="20"/>
      <c r="S26" s="20"/>
      <c r="T26" s="218"/>
      <c r="U26" s="220"/>
      <c r="V26" s="220"/>
      <c r="W26" s="221"/>
    </row>
    <row r="27" spans="2:23">
      <c r="B27" s="186">
        <v>319</v>
      </c>
      <c r="C27" s="186" t="s">
        <v>55</v>
      </c>
      <c r="D27" s="222">
        <v>0.43805441867087902</v>
      </c>
      <c r="E27" s="223">
        <v>491040.79</v>
      </c>
      <c r="F27" s="223">
        <v>100719.84958844499</v>
      </c>
      <c r="G27" s="224">
        <f t="shared" si="0"/>
        <v>44120.775160084646</v>
      </c>
      <c r="H27" s="208">
        <f t="shared" si="3"/>
        <v>12429.299590840883</v>
      </c>
      <c r="I27" s="208">
        <f t="shared" si="1"/>
        <v>56550.074750925531</v>
      </c>
      <c r="J27" s="209">
        <f t="shared" si="2"/>
        <v>0.56145908658518484</v>
      </c>
      <c r="K27" s="126"/>
      <c r="M27"/>
      <c r="N27"/>
      <c r="O27"/>
      <c r="P27"/>
      <c r="Q27" s="170"/>
      <c r="R27" s="20"/>
      <c r="S27" s="20"/>
      <c r="T27" s="218"/>
      <c r="U27" s="220"/>
      <c r="V27" s="220"/>
      <c r="W27" s="221"/>
    </row>
    <row r="28" spans="2:23">
      <c r="B28">
        <v>354</v>
      </c>
      <c r="C28" t="s">
        <v>84</v>
      </c>
      <c r="D28" s="170">
        <v>0.428532035024282</v>
      </c>
      <c r="E28" s="20">
        <v>874658.99</v>
      </c>
      <c r="F28" s="20">
        <v>132288.87059392501</v>
      </c>
      <c r="G28" s="218">
        <f t="shared" si="0"/>
        <v>56690.018926678582</v>
      </c>
      <c r="H28" s="128">
        <f t="shared" si="3"/>
        <v>22139.502151200719</v>
      </c>
      <c r="I28" s="128">
        <f t="shared" si="1"/>
        <v>78829.521077879297</v>
      </c>
      <c r="J28" s="127">
        <f t="shared" si="2"/>
        <v>0.59588928928008644</v>
      </c>
      <c r="K28" s="126"/>
      <c r="M28"/>
      <c r="N28"/>
      <c r="O28"/>
      <c r="P28"/>
      <c r="Q28" s="170"/>
      <c r="R28" s="20"/>
      <c r="S28" s="20"/>
      <c r="T28" s="218"/>
      <c r="U28" s="220"/>
      <c r="V28" s="220"/>
      <c r="W28" s="221"/>
    </row>
    <row r="29" spans="2:23">
      <c r="B29">
        <v>433</v>
      </c>
      <c r="C29" t="s">
        <v>220</v>
      </c>
      <c r="D29" s="170">
        <v>0.85984019545212198</v>
      </c>
      <c r="E29" s="20">
        <v>319436.74</v>
      </c>
      <c r="F29" s="20">
        <v>60025.641961072201</v>
      </c>
      <c r="G29" s="218">
        <f t="shared" si="0"/>
        <v>51612.459715947414</v>
      </c>
      <c r="H29" s="128">
        <f t="shared" ref="H29" si="4">$K$3*(E29/$E$3)</f>
        <v>8085.631627021342</v>
      </c>
      <c r="I29" s="128">
        <f t="shared" ref="I29" si="5">G29+H29</f>
        <v>59698.091342968757</v>
      </c>
      <c r="J29" s="127">
        <f t="shared" ref="J29" si="6">I29/F29</f>
        <v>0.99454315510168356</v>
      </c>
      <c r="K29" s="126"/>
      <c r="M29"/>
      <c r="N29"/>
      <c r="O29"/>
      <c r="P29"/>
      <c r="Q29" s="170"/>
      <c r="R29" s="20"/>
      <c r="S29" s="20"/>
      <c r="T29" s="218"/>
      <c r="U29" s="220"/>
      <c r="V29" s="220"/>
      <c r="W29" s="221"/>
    </row>
    <row r="30" spans="2:23">
      <c r="B30">
        <v>464</v>
      </c>
      <c r="C30" t="s">
        <v>85</v>
      </c>
      <c r="D30" s="170">
        <v>0.55360659084122599</v>
      </c>
      <c r="E30" s="20">
        <v>88691.13</v>
      </c>
      <c r="F30" s="20">
        <v>22708.593959428799</v>
      </c>
      <c r="G30" s="218">
        <f t="shared" si="0"/>
        <v>12571.627284677035</v>
      </c>
      <c r="H30" s="128">
        <f t="shared" si="3"/>
        <v>2244.9634496152867</v>
      </c>
      <c r="I30" s="128">
        <f t="shared" si="1"/>
        <v>14816.590734292322</v>
      </c>
      <c r="J30" s="127">
        <f t="shared" si="2"/>
        <v>0.65246623198088183</v>
      </c>
      <c r="K30" s="126"/>
      <c r="M30"/>
      <c r="N30"/>
      <c r="O30"/>
      <c r="P30"/>
      <c r="Q30" s="170"/>
      <c r="R30" s="20"/>
      <c r="S30" s="20"/>
      <c r="T30" s="218"/>
      <c r="U30" s="220"/>
      <c r="V30" s="220"/>
      <c r="W30" s="221"/>
    </row>
    <row r="31" spans="2:23">
      <c r="B31">
        <v>503</v>
      </c>
      <c r="C31" t="s">
        <v>86</v>
      </c>
      <c r="D31" s="170">
        <v>0.66383610999986598</v>
      </c>
      <c r="E31" s="20">
        <v>1662026.71</v>
      </c>
      <c r="F31" s="20">
        <v>232266.99586847401</v>
      </c>
      <c r="G31" s="218">
        <f t="shared" si="0"/>
        <v>154187.21901868272</v>
      </c>
      <c r="H31" s="128">
        <f t="shared" si="3"/>
        <v>42069.474323242306</v>
      </c>
      <c r="I31" s="128">
        <f t="shared" si="1"/>
        <v>196256.69334192504</v>
      </c>
      <c r="J31" s="127">
        <f t="shared" si="2"/>
        <v>0.84496160381330909</v>
      </c>
      <c r="K31" s="126"/>
      <c r="M31"/>
      <c r="N31"/>
      <c r="O31"/>
      <c r="P31"/>
      <c r="Q31" s="170"/>
      <c r="R31" s="20"/>
      <c r="S31" s="20"/>
      <c r="T31" s="218"/>
      <c r="U31" s="220"/>
      <c r="V31" s="220"/>
      <c r="W31" s="221"/>
    </row>
    <row r="32" spans="2:23">
      <c r="B32">
        <v>511</v>
      </c>
      <c r="C32" t="s">
        <v>87</v>
      </c>
      <c r="D32" s="170">
        <v>0.76205686955611596</v>
      </c>
      <c r="E32" s="20">
        <v>3011212.99</v>
      </c>
      <c r="F32" s="20">
        <v>423968.82663175103</v>
      </c>
      <c r="G32" s="218">
        <f t="shared" si="0"/>
        <v>323088.35681237181</v>
      </c>
      <c r="H32" s="128">
        <f t="shared" si="3"/>
        <v>76220.283827218838</v>
      </c>
      <c r="I32" s="128">
        <f t="shared" si="1"/>
        <v>399308.64063959068</v>
      </c>
      <c r="J32" s="127">
        <f t="shared" si="2"/>
        <v>0.94183490756130617</v>
      </c>
      <c r="K32" s="126"/>
      <c r="M32"/>
      <c r="N32"/>
      <c r="O32"/>
      <c r="P32"/>
      <c r="Q32" s="170"/>
      <c r="R32" s="20"/>
      <c r="S32" s="20"/>
      <c r="T32" s="218"/>
      <c r="U32" s="220"/>
      <c r="V32" s="220"/>
      <c r="W32" s="221"/>
    </row>
    <row r="33" spans="2:23">
      <c r="B33">
        <v>566</v>
      </c>
      <c r="C33" t="s">
        <v>189</v>
      </c>
      <c r="D33" s="170">
        <v>0.962309473556335</v>
      </c>
      <c r="E33" s="20">
        <v>2373563.63</v>
      </c>
      <c r="F33" s="20">
        <v>324367.81626165198</v>
      </c>
      <c r="G33" s="218">
        <f t="shared" si="0"/>
        <v>312142.22250536829</v>
      </c>
      <c r="H33" s="128">
        <f t="shared" si="3"/>
        <v>60080.005685869393</v>
      </c>
      <c r="I33" s="128">
        <f t="shared" si="1"/>
        <v>372222.22819123766</v>
      </c>
      <c r="J33" s="127">
        <f t="shared" si="2"/>
        <v>1.1475313194789456</v>
      </c>
      <c r="K33" s="126"/>
      <c r="M33"/>
      <c r="N33"/>
      <c r="O33"/>
      <c r="P33"/>
      <c r="Q33" s="170"/>
      <c r="R33" s="20"/>
      <c r="S33" s="20"/>
      <c r="T33" s="218"/>
      <c r="U33" s="220"/>
      <c r="V33" s="220"/>
      <c r="W33" s="221"/>
    </row>
    <row r="34" spans="2:23">
      <c r="B34">
        <v>591</v>
      </c>
      <c r="C34" t="s">
        <v>88</v>
      </c>
      <c r="D34" s="170">
        <v>0.71030562007711895</v>
      </c>
      <c r="E34" s="20">
        <v>39530.39</v>
      </c>
      <c r="F34" s="20">
        <v>12303.6615584463</v>
      </c>
      <c r="G34" s="218">
        <f t="shared" si="0"/>
        <v>8739.3599524912115</v>
      </c>
      <c r="H34" s="128">
        <f t="shared" si="3"/>
        <v>1000.5992786317825</v>
      </c>
      <c r="I34" s="128">
        <f t="shared" si="1"/>
        <v>9739.9592311229935</v>
      </c>
      <c r="J34" s="127">
        <f t="shared" si="2"/>
        <v>0.79163094537793433</v>
      </c>
      <c r="K34" s="126"/>
      <c r="M34"/>
      <c r="N34"/>
      <c r="O34"/>
      <c r="P34"/>
      <c r="Q34" s="170"/>
      <c r="R34" s="20"/>
      <c r="S34" s="20"/>
      <c r="T34" s="218"/>
      <c r="U34" s="220"/>
      <c r="V34" s="220"/>
      <c r="W34" s="221"/>
    </row>
    <row r="35" spans="2:23">
      <c r="B35">
        <v>611</v>
      </c>
      <c r="C35" t="s">
        <v>89</v>
      </c>
      <c r="D35" s="170">
        <v>0.90165819813727899</v>
      </c>
      <c r="E35" s="20">
        <v>2440674.09</v>
      </c>
      <c r="F35" s="20">
        <v>438308.10048979102</v>
      </c>
      <c r="G35" s="218">
        <f t="shared" si="0"/>
        <v>395204.09211659839</v>
      </c>
      <c r="H35" s="128">
        <f t="shared" si="3"/>
        <v>61778.715915256129</v>
      </c>
      <c r="I35" s="128">
        <f t="shared" si="1"/>
        <v>456982.80803185451</v>
      </c>
      <c r="J35" s="127">
        <f t="shared" si="2"/>
        <v>1.0426063481856604</v>
      </c>
      <c r="K35" s="126"/>
      <c r="M35"/>
      <c r="N35"/>
      <c r="O35"/>
      <c r="P35"/>
      <c r="Q35" s="170"/>
      <c r="R35" s="20"/>
      <c r="S35" s="20"/>
      <c r="T35" s="218"/>
      <c r="U35" s="220"/>
      <c r="V35" s="220"/>
      <c r="W35" s="221"/>
    </row>
    <row r="36" spans="2:23">
      <c r="B36">
        <v>624</v>
      </c>
      <c r="C36" t="s">
        <v>190</v>
      </c>
      <c r="D36" s="170">
        <v>0.95608837737143904</v>
      </c>
      <c r="E36" s="20">
        <v>3632869</v>
      </c>
      <c r="F36" s="20">
        <v>522841.72455572302</v>
      </c>
      <c r="G36" s="218">
        <f t="shared" si="0"/>
        <v>499882.89605256607</v>
      </c>
      <c r="H36" s="128">
        <f t="shared" si="3"/>
        <v>91955.735846870346</v>
      </c>
      <c r="I36" s="128">
        <f t="shared" si="1"/>
        <v>591838.63189943647</v>
      </c>
      <c r="J36" s="127">
        <f t="shared" si="2"/>
        <v>1.1319651896610634</v>
      </c>
      <c r="K36" s="126"/>
      <c r="M36"/>
      <c r="N36"/>
      <c r="O36"/>
      <c r="P36"/>
      <c r="Q36" s="170"/>
      <c r="R36" s="20"/>
      <c r="S36" s="20"/>
      <c r="T36" s="218"/>
      <c r="U36" s="220"/>
      <c r="V36" s="220"/>
      <c r="W36" s="221"/>
    </row>
    <row r="37" spans="2:23">
      <c r="B37">
        <v>625</v>
      </c>
      <c r="C37" t="s">
        <v>221</v>
      </c>
      <c r="D37" s="170">
        <v>0.96901091459868505</v>
      </c>
      <c r="E37" s="20">
        <v>138765.92000000001</v>
      </c>
      <c r="F37" s="20">
        <v>15616.3518352544</v>
      </c>
      <c r="G37" s="218">
        <f t="shared" si="0"/>
        <v>15132.415374574719</v>
      </c>
      <c r="H37" s="128">
        <f t="shared" si="3"/>
        <v>3512.464194020743</v>
      </c>
      <c r="I37" s="128">
        <f t="shared" si="1"/>
        <v>18644.879568595461</v>
      </c>
      <c r="J37" s="127">
        <f t="shared" si="2"/>
        <v>1.1939331135268141</v>
      </c>
      <c r="K37" s="126"/>
      <c r="M37"/>
      <c r="N37"/>
      <c r="O37"/>
      <c r="P37"/>
      <c r="Q37" s="170"/>
      <c r="R37" s="20"/>
      <c r="S37" s="20"/>
      <c r="T37" s="218"/>
      <c r="U37" s="220"/>
      <c r="V37" s="220"/>
      <c r="W37" s="221"/>
    </row>
    <row r="38" spans="2:23">
      <c r="B38">
        <v>675</v>
      </c>
      <c r="C38" t="s">
        <v>90</v>
      </c>
      <c r="D38" s="170">
        <v>0.910820598448559</v>
      </c>
      <c r="E38" s="20">
        <v>8331072.8700000001</v>
      </c>
      <c r="F38" s="20">
        <v>1399300.67963522</v>
      </c>
      <c r="G38" s="218">
        <f t="shared" si="0"/>
        <v>1274511.8824348263</v>
      </c>
      <c r="H38" s="128">
        <f t="shared" ref="H38:H42" si="7">$K$3*(E38/$E$3)</f>
        <v>210877.39088713299</v>
      </c>
      <c r="I38" s="128">
        <f t="shared" ref="I38:I42" si="8">G38+H38</f>
        <v>1485389.2733219594</v>
      </c>
      <c r="J38" s="127">
        <f t="shared" ref="J38:J42" si="9">I38/F38</f>
        <v>1.061522584059047</v>
      </c>
      <c r="K38" s="126"/>
      <c r="M38"/>
      <c r="N38"/>
      <c r="O38"/>
      <c r="P38"/>
      <c r="Q38" s="170"/>
      <c r="R38" s="20"/>
      <c r="S38" s="20"/>
      <c r="T38" s="218"/>
      <c r="U38" s="220"/>
      <c r="V38" s="220"/>
      <c r="W38" s="221"/>
    </row>
    <row r="39" spans="2:23">
      <c r="B39">
        <v>699</v>
      </c>
      <c r="C39" t="s">
        <v>91</v>
      </c>
      <c r="D39" s="170">
        <v>0.75649067598193098</v>
      </c>
      <c r="E39" s="20">
        <v>1119119.3899999999</v>
      </c>
      <c r="F39" s="20">
        <v>189059.377454345</v>
      </c>
      <c r="G39" s="218">
        <f t="shared" si="0"/>
        <v>143021.65625116049</v>
      </c>
      <c r="H39" s="128">
        <f t="shared" si="7"/>
        <v>28327.321191034047</v>
      </c>
      <c r="I39" s="128">
        <f t="shared" si="8"/>
        <v>171348.97744219453</v>
      </c>
      <c r="J39" s="127">
        <f t="shared" si="9"/>
        <v>0.90632360980651561</v>
      </c>
      <c r="K39" s="126"/>
      <c r="M39"/>
      <c r="N39"/>
      <c r="O39"/>
      <c r="P39"/>
      <c r="Q39" s="170"/>
      <c r="R39" s="20"/>
      <c r="S39" s="20"/>
      <c r="T39" s="218"/>
      <c r="U39" s="220"/>
      <c r="V39" s="220"/>
      <c r="W39" s="221"/>
    </row>
    <row r="40" spans="2:23">
      <c r="B40">
        <v>743</v>
      </c>
      <c r="C40" t="s">
        <v>191</v>
      </c>
      <c r="D40" s="170">
        <v>1.20923782326981</v>
      </c>
      <c r="E40" s="20">
        <v>89832.43</v>
      </c>
      <c r="F40" s="20">
        <v>17430.101864901098</v>
      </c>
      <c r="G40" s="218">
        <f t="shared" si="0"/>
        <v>21077.13843848406</v>
      </c>
      <c r="H40" s="128">
        <f t="shared" si="7"/>
        <v>2273.852209799602</v>
      </c>
      <c r="I40" s="128">
        <f t="shared" si="8"/>
        <v>23350.990648283663</v>
      </c>
      <c r="J40" s="127">
        <f t="shared" si="9"/>
        <v>1.3396932977945142</v>
      </c>
      <c r="K40" s="126"/>
      <c r="M40"/>
      <c r="N40"/>
      <c r="O40"/>
      <c r="P40"/>
      <c r="Q40" s="170"/>
      <c r="R40" s="20"/>
      <c r="S40" s="20"/>
      <c r="T40" s="218"/>
      <c r="U40" s="220"/>
      <c r="V40" s="220"/>
      <c r="W40" s="221"/>
    </row>
    <row r="41" spans="2:23">
      <c r="B41">
        <v>753</v>
      </c>
      <c r="C41" t="s">
        <v>92</v>
      </c>
      <c r="D41" s="170">
        <v>0.37758751758791198</v>
      </c>
      <c r="E41" s="20">
        <v>34320.81</v>
      </c>
      <c r="F41" s="20">
        <v>25926.1742668242</v>
      </c>
      <c r="G41" s="218">
        <f t="shared" si="0"/>
        <v>9789.3997819617543</v>
      </c>
      <c r="H41" s="128">
        <f t="shared" si="7"/>
        <v>868.73359276390806</v>
      </c>
      <c r="I41" s="128">
        <f t="shared" si="8"/>
        <v>10658.133374725663</v>
      </c>
      <c r="J41" s="127">
        <f t="shared" si="9"/>
        <v>0.41109549234049869</v>
      </c>
      <c r="K41" s="126"/>
      <c r="M41"/>
      <c r="N41"/>
      <c r="O41"/>
      <c r="P41"/>
      <c r="Q41" s="170"/>
      <c r="R41" s="20"/>
      <c r="S41" s="20"/>
      <c r="T41" s="218"/>
      <c r="U41" s="220"/>
      <c r="V41" s="220"/>
      <c r="W41" s="221"/>
    </row>
    <row r="42" spans="2:23">
      <c r="B42">
        <v>852</v>
      </c>
      <c r="C42" t="s">
        <v>93</v>
      </c>
      <c r="D42" s="170">
        <v>0.84110365402547804</v>
      </c>
      <c r="E42" s="20">
        <v>106829.72</v>
      </c>
      <c r="F42" s="20">
        <v>34332.884983027703</v>
      </c>
      <c r="G42" s="218">
        <f t="shared" si="0"/>
        <v>28877.515012461063</v>
      </c>
      <c r="H42" s="128">
        <f t="shared" si="7"/>
        <v>2704.0902143499043</v>
      </c>
      <c r="I42" s="128">
        <f t="shared" si="8"/>
        <v>31581.605226810967</v>
      </c>
      <c r="J42" s="127">
        <f t="shared" si="9"/>
        <v>0.91986459170044066</v>
      </c>
      <c r="K42" s="126"/>
      <c r="M42"/>
      <c r="N42"/>
      <c r="O42"/>
      <c r="P42"/>
      <c r="Q42" s="170"/>
      <c r="R42" s="20"/>
      <c r="S42" s="20"/>
      <c r="T42" s="218"/>
      <c r="U42" s="220"/>
      <c r="V42" s="220"/>
      <c r="W42" s="221"/>
    </row>
    <row r="43" spans="2:23" ht="16">
      <c r="B43"/>
      <c r="C43" s="155"/>
      <c r="D43" s="205"/>
      <c r="E43" s="206"/>
      <c r="F43" s="207"/>
      <c r="G43" s="128"/>
      <c r="H43" s="128"/>
      <c r="I43" s="128"/>
      <c r="J43" s="127"/>
      <c r="K43" s="126"/>
    </row>
    <row r="44" spans="2:23" ht="16">
      <c r="B44"/>
      <c r="C44" s="155"/>
      <c r="D44" s="205"/>
      <c r="E44" s="206"/>
      <c r="F44" s="207"/>
      <c r="G44" s="128"/>
      <c r="H44" s="128"/>
      <c r="I44" s="128"/>
      <c r="J44" s="127"/>
      <c r="K44" s="126"/>
    </row>
    <row r="45" spans="2:23" ht="16">
      <c r="B45"/>
      <c r="C45" s="155"/>
      <c r="D45" s="205"/>
      <c r="E45" s="206"/>
      <c r="F45" s="207"/>
      <c r="G45" s="128"/>
      <c r="H45" s="128"/>
      <c r="I45" s="128"/>
      <c r="J45" s="127"/>
      <c r="K45" s="126"/>
    </row>
    <row r="46" spans="2:23" ht="16">
      <c r="B46" s="155"/>
      <c r="C46" s="155"/>
      <c r="D46" s="156"/>
      <c r="E46" s="157"/>
      <c r="F46" s="158"/>
      <c r="G46" s="128"/>
      <c r="H46" s="128"/>
      <c r="I46" s="128"/>
      <c r="J46" s="127"/>
    </row>
    <row r="47" spans="2:23" ht="16">
      <c r="B47" s="155"/>
      <c r="C47" s="155"/>
      <c r="D47" s="156"/>
      <c r="E47" s="157"/>
      <c r="F47" s="158"/>
      <c r="G47" s="128"/>
      <c r="H47" s="128"/>
      <c r="I47" s="128"/>
      <c r="J47" s="127"/>
    </row>
    <row r="48" spans="2:23" ht="16">
      <c r="B48" s="155"/>
      <c r="C48" s="155"/>
      <c r="D48" s="156"/>
      <c r="E48" s="157"/>
      <c r="F48" s="158"/>
      <c r="G48" s="128"/>
      <c r="H48" s="128"/>
      <c r="I48" s="128"/>
      <c r="J48" s="127"/>
    </row>
    <row r="49" spans="2:10" ht="16">
      <c r="B49" s="155"/>
      <c r="C49" s="155"/>
      <c r="D49" s="156"/>
      <c r="E49" s="157"/>
      <c r="F49" s="158"/>
      <c r="G49" s="128"/>
      <c r="H49" s="128"/>
      <c r="I49" s="128"/>
      <c r="J49" s="127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07BC2-0A23-42B2-80A6-8F1C755A03A4}">
  <sheetPr>
    <tabColor theme="8" tint="0.39997558519241921"/>
  </sheetPr>
  <dimension ref="A1:O29"/>
  <sheetViews>
    <sheetView workbookViewId="0">
      <selection activeCell="B3" sqref="B3"/>
    </sheetView>
  </sheetViews>
  <sheetFormatPr baseColWidth="10" defaultColWidth="11.453125" defaultRowHeight="14.5"/>
  <cols>
    <col min="2" max="2" width="12.6328125" bestFit="1" customWidth="1"/>
    <col min="4" max="4" width="12" bestFit="1" customWidth="1"/>
    <col min="5" max="6" width="12.6328125" bestFit="1" customWidth="1"/>
    <col min="10" max="10" width="12.6328125" bestFit="1" customWidth="1"/>
    <col min="11" max="11" width="11.54296875" bestFit="1" customWidth="1"/>
  </cols>
  <sheetData>
    <row r="1" spans="1:15">
      <c r="B1" t="s">
        <v>242</v>
      </c>
      <c r="M1" s="3"/>
    </row>
    <row r="2" spans="1:15" s="121" customFormat="1" ht="43.5">
      <c r="B2" s="121" t="s">
        <v>213</v>
      </c>
      <c r="C2" s="121" t="s">
        <v>214</v>
      </c>
      <c r="M2" s="3"/>
    </row>
    <row r="3" spans="1:15">
      <c r="A3">
        <v>2018</v>
      </c>
      <c r="B3" s="9">
        <v>5040381</v>
      </c>
      <c r="C3" s="9">
        <v>209939</v>
      </c>
      <c r="D3" s="227"/>
      <c r="E3" s="227"/>
      <c r="F3" s="9"/>
      <c r="J3" s="44"/>
      <c r="K3" s="44"/>
      <c r="M3" s="9"/>
      <c r="N3" s="25"/>
      <c r="O3" s="25"/>
    </row>
    <row r="4" spans="1:15">
      <c r="A4">
        <v>2019</v>
      </c>
      <c r="B4" s="9">
        <v>5751507</v>
      </c>
      <c r="C4" s="9">
        <v>230211</v>
      </c>
      <c r="D4" s="227"/>
      <c r="E4" s="227"/>
      <c r="F4" s="9"/>
      <c r="J4" s="44"/>
      <c r="K4" s="44"/>
      <c r="M4" s="9"/>
      <c r="N4" s="25"/>
      <c r="O4" s="25"/>
    </row>
    <row r="5" spans="1:15">
      <c r="A5">
        <v>2020</v>
      </c>
      <c r="B5" s="9">
        <v>6088348</v>
      </c>
      <c r="C5" s="9">
        <v>255767</v>
      </c>
      <c r="D5" s="227"/>
      <c r="E5" s="227"/>
      <c r="F5" s="9"/>
      <c r="J5" s="44"/>
      <c r="K5" s="44"/>
      <c r="M5" s="9"/>
      <c r="N5" s="25"/>
      <c r="O5" s="25"/>
    </row>
    <row r="6" spans="1:15">
      <c r="A6">
        <v>2021</v>
      </c>
      <c r="B6" s="9">
        <v>6465856</v>
      </c>
      <c r="C6" s="9">
        <v>305526</v>
      </c>
      <c r="D6" s="227"/>
      <c r="E6" s="227"/>
      <c r="F6" s="9"/>
      <c r="J6" s="44"/>
      <c r="K6" s="44"/>
      <c r="M6" s="9"/>
      <c r="N6" s="25"/>
      <c r="O6" s="25"/>
    </row>
    <row r="7" spans="1:15">
      <c r="A7">
        <v>2022</v>
      </c>
      <c r="B7" s="9">
        <v>6617766</v>
      </c>
      <c r="C7" s="9">
        <v>337465</v>
      </c>
      <c r="D7" s="227"/>
      <c r="E7" s="227"/>
      <c r="F7" s="9"/>
      <c r="J7" s="44"/>
      <c r="K7" s="44"/>
      <c r="M7" s="9"/>
      <c r="N7" s="25"/>
      <c r="O7" s="25"/>
    </row>
    <row r="8" spans="1:15">
      <c r="A8">
        <v>2023</v>
      </c>
      <c r="B8" s="9">
        <v>6809994</v>
      </c>
      <c r="C8" s="9">
        <v>389614</v>
      </c>
      <c r="D8" s="227"/>
      <c r="E8" s="227"/>
      <c r="F8" s="9"/>
      <c r="G8" s="183"/>
      <c r="J8" s="44"/>
      <c r="K8" s="44"/>
      <c r="M8" s="9"/>
      <c r="N8" s="25"/>
      <c r="O8" s="25"/>
    </row>
    <row r="9" spans="1:15">
      <c r="A9">
        <v>2024</v>
      </c>
      <c r="B9" s="9">
        <v>6852530</v>
      </c>
      <c r="C9" s="9">
        <v>468277</v>
      </c>
      <c r="D9" s="170"/>
      <c r="E9" s="170"/>
      <c r="F9" s="9"/>
      <c r="G9" s="183"/>
      <c r="J9" s="44"/>
      <c r="K9" s="44"/>
      <c r="M9" s="9"/>
      <c r="N9" s="25"/>
      <c r="O9" s="25"/>
    </row>
    <row r="12" spans="1:15">
      <c r="D12" s="120"/>
      <c r="M12" s="3"/>
    </row>
    <row r="13" spans="1:15">
      <c r="B13" s="9"/>
      <c r="D13" s="120"/>
      <c r="E13" s="44"/>
      <c r="F13" s="9"/>
      <c r="J13" s="44"/>
      <c r="K13" s="44"/>
      <c r="M13" s="9"/>
      <c r="N13" s="25"/>
      <c r="O13" s="25"/>
    </row>
    <row r="14" spans="1:15">
      <c r="B14" s="9"/>
      <c r="D14" s="203"/>
      <c r="E14" s="44"/>
      <c r="F14" s="9"/>
      <c r="J14" s="44"/>
      <c r="K14" s="44"/>
      <c r="M14" s="9"/>
      <c r="N14" s="25"/>
      <c r="O14" s="25"/>
    </row>
    <row r="15" spans="1:15">
      <c r="B15" s="179"/>
      <c r="C15" s="9"/>
      <c r="D15" s="203"/>
      <c r="E15" s="9"/>
      <c r="F15" s="9"/>
      <c r="J15" s="44"/>
      <c r="K15" s="44"/>
      <c r="M15" s="9"/>
      <c r="N15" s="25"/>
      <c r="O15" s="25"/>
    </row>
    <row r="16" spans="1:15">
      <c r="B16" s="199"/>
      <c r="C16" s="9"/>
      <c r="D16" s="203"/>
      <c r="E16" s="9"/>
      <c r="F16" s="9"/>
      <c r="J16" s="44"/>
      <c r="K16" s="44"/>
      <c r="M16" s="9"/>
      <c r="N16" s="25"/>
      <c r="O16" s="25"/>
    </row>
    <row r="17" spans="1:15">
      <c r="B17" s="199"/>
      <c r="C17" s="9"/>
      <c r="D17" s="203"/>
      <c r="E17" s="9"/>
      <c r="F17" s="9"/>
      <c r="J17" s="44"/>
      <c r="K17" s="44"/>
      <c r="M17" s="9"/>
      <c r="N17" s="25"/>
      <c r="O17" s="25"/>
    </row>
    <row r="18" spans="1:15">
      <c r="B18" s="199"/>
      <c r="C18" s="9"/>
      <c r="D18" s="203"/>
      <c r="E18" s="9"/>
      <c r="F18" s="9"/>
      <c r="J18" s="44"/>
      <c r="K18" s="44"/>
      <c r="M18" s="9"/>
      <c r="N18" s="25"/>
      <c r="O18" s="25"/>
    </row>
    <row r="19" spans="1:15">
      <c r="B19" s="199"/>
      <c r="C19" s="9"/>
      <c r="D19" s="203"/>
      <c r="E19" s="9"/>
      <c r="F19" s="9"/>
      <c r="J19" s="44"/>
      <c r="K19" s="44"/>
      <c r="M19" s="9"/>
      <c r="N19" s="25"/>
      <c r="O19" s="25"/>
    </row>
    <row r="20" spans="1:15">
      <c r="B20" s="199"/>
      <c r="C20" s="9"/>
      <c r="D20" s="204"/>
      <c r="E20" s="9"/>
      <c r="F20" s="9"/>
      <c r="G20" s="183"/>
      <c r="J20" s="44"/>
      <c r="K20" s="44"/>
      <c r="M20" s="9"/>
      <c r="N20" s="25"/>
      <c r="O20" s="25"/>
    </row>
    <row r="21" spans="1:15">
      <c r="B21" s="199"/>
      <c r="C21" s="9"/>
      <c r="D21" s="9"/>
      <c r="E21" s="9"/>
      <c r="F21" s="9"/>
      <c r="G21" s="183"/>
      <c r="J21" s="44"/>
      <c r="K21" s="44"/>
      <c r="M21" s="9"/>
      <c r="N21" s="25"/>
      <c r="O21" s="25"/>
    </row>
    <row r="22" spans="1:15">
      <c r="B22" s="200"/>
      <c r="C22" s="9"/>
      <c r="D22" s="9"/>
      <c r="E22" s="9"/>
      <c r="F22" s="9"/>
      <c r="G22" s="9"/>
    </row>
    <row r="23" spans="1:15">
      <c r="A23" s="9"/>
      <c r="C23" s="9"/>
      <c r="D23" s="9"/>
      <c r="E23" s="9"/>
      <c r="F23" s="9"/>
      <c r="G23" s="9"/>
    </row>
    <row r="24" spans="1:15">
      <c r="C24" s="9"/>
      <c r="D24" s="9"/>
      <c r="E24" s="9"/>
      <c r="F24" s="9"/>
      <c r="G24" s="9"/>
    </row>
    <row r="25" spans="1:15">
      <c r="E25" s="9"/>
      <c r="F25" s="9"/>
      <c r="G25" s="9"/>
    </row>
    <row r="26" spans="1:15">
      <c r="E26" s="9"/>
      <c r="F26" s="9"/>
      <c r="G26" s="9"/>
    </row>
    <row r="27" spans="1:15">
      <c r="E27" s="9"/>
      <c r="F27" s="9"/>
      <c r="G27" s="9"/>
    </row>
    <row r="28" spans="1:15">
      <c r="E28" s="9"/>
      <c r="F28" s="9"/>
      <c r="G28" s="9"/>
    </row>
    <row r="29" spans="1:15">
      <c r="E29" s="9"/>
    </row>
  </sheetData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F45F39-85D4-49AD-A927-2BC92869B5AE}">
  <sheetPr>
    <tabColor theme="8" tint="0.39997558519241921"/>
  </sheetPr>
  <dimension ref="A2:E10"/>
  <sheetViews>
    <sheetView workbookViewId="0"/>
  </sheetViews>
  <sheetFormatPr baseColWidth="10" defaultColWidth="11.453125" defaultRowHeight="14.5"/>
  <cols>
    <col min="1" max="1" width="28.453125" bestFit="1" customWidth="1"/>
    <col min="2" max="2" width="12.453125" bestFit="1" customWidth="1"/>
    <col min="3" max="3" width="22.54296875" customWidth="1"/>
    <col min="4" max="4" width="14.54296875" customWidth="1"/>
  </cols>
  <sheetData>
    <row r="2" spans="1:5" ht="43.5">
      <c r="A2" t="s">
        <v>42</v>
      </c>
      <c r="B2" t="s">
        <v>15</v>
      </c>
      <c r="C2" s="146" t="s">
        <v>237</v>
      </c>
      <c r="D2" s="146" t="s">
        <v>174</v>
      </c>
      <c r="E2" s="147" t="s">
        <v>175</v>
      </c>
    </row>
    <row r="3" spans="1:5">
      <c r="A3" t="s">
        <v>176</v>
      </c>
      <c r="B3">
        <v>281568</v>
      </c>
      <c r="C3" s="145">
        <v>624.31989999999996</v>
      </c>
      <c r="D3" s="142">
        <f>B3/(SUM($B$3:$B$7))</f>
        <v>9.7405286290273757E-2</v>
      </c>
      <c r="E3" s="27">
        <f>D3*C3</f>
        <v>60.812058596215081</v>
      </c>
    </row>
    <row r="4" spans="1:5">
      <c r="A4" t="s">
        <v>177</v>
      </c>
      <c r="B4">
        <v>1457184</v>
      </c>
      <c r="C4" s="145">
        <v>670.65179999999998</v>
      </c>
      <c r="D4" s="142">
        <f>B4/(SUM($B$3:$B$7))</f>
        <v>0.50409643389023706</v>
      </c>
      <c r="E4" s="27">
        <f>D4*C4</f>
        <v>338.07318076206849</v>
      </c>
    </row>
    <row r="5" spans="1:5">
      <c r="A5" t="s">
        <v>178</v>
      </c>
      <c r="B5">
        <v>341848</v>
      </c>
      <c r="C5" s="145">
        <v>381.07679999999999</v>
      </c>
      <c r="D5" s="142">
        <f>B5/(SUM($B$3:$B$7))</f>
        <v>0.11825847506732834</v>
      </c>
      <c r="E5" s="27">
        <f>D5*C5</f>
        <v>45.065561251537268</v>
      </c>
    </row>
    <row r="6" spans="1:5">
      <c r="A6" t="s">
        <v>179</v>
      </c>
      <c r="B6">
        <v>343794</v>
      </c>
      <c r="C6" s="145">
        <v>226.09630000000001</v>
      </c>
      <c r="D6" s="142">
        <f>B6/(SUM($B$3:$B$7))</f>
        <v>0.11893167190475613</v>
      </c>
      <c r="E6" s="27">
        <f>D6*C6</f>
        <v>26.890010970479317</v>
      </c>
    </row>
    <row r="7" spans="1:5">
      <c r="A7" t="s">
        <v>180</v>
      </c>
      <c r="B7">
        <v>466291</v>
      </c>
      <c r="C7" s="145">
        <v>557.71759999999995</v>
      </c>
      <c r="D7" s="142">
        <f>B7/(SUM($B$3:$B$7))</f>
        <v>0.16130813284740467</v>
      </c>
      <c r="E7" s="27">
        <f>D7*C7</f>
        <v>89.964384712135683</v>
      </c>
    </row>
    <row r="8" spans="1:5">
      <c r="E8" s="201">
        <f>SUM(E3:E7)</f>
        <v>560.80519629243577</v>
      </c>
    </row>
    <row r="9" spans="1:5">
      <c r="A9" t="s">
        <v>181</v>
      </c>
      <c r="B9" s="44">
        <v>2878511</v>
      </c>
    </row>
    <row r="10" spans="1:5">
      <c r="A10" t="s">
        <v>182</v>
      </c>
      <c r="B10" s="44">
        <v>12174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A525F5-6F3A-48D6-A7EC-A4ECDDCA0734}">
  <sheetPr>
    <tabColor theme="7" tint="0.79998168889431442"/>
  </sheetPr>
  <dimension ref="A1:C3"/>
  <sheetViews>
    <sheetView workbookViewId="0">
      <selection activeCell="C9" sqref="C9"/>
    </sheetView>
  </sheetViews>
  <sheetFormatPr baseColWidth="10" defaultColWidth="11.453125" defaultRowHeight="14.5"/>
  <cols>
    <col min="1" max="16384" width="11.453125" style="60"/>
  </cols>
  <sheetData>
    <row r="1" spans="1:3">
      <c r="B1" s="60" t="s">
        <v>222</v>
      </c>
      <c r="C1" s="60" t="s">
        <v>229</v>
      </c>
    </row>
    <row r="2" spans="1:3">
      <c r="A2"/>
      <c r="B2" t="s">
        <v>227</v>
      </c>
      <c r="C2" t="s">
        <v>228</v>
      </c>
    </row>
    <row r="3" spans="1:3">
      <c r="A3" t="s">
        <v>222</v>
      </c>
      <c r="B3">
        <v>0.17230780000000001</v>
      </c>
      <c r="C3">
        <v>0.82769219999999999</v>
      </c>
    </row>
  </sheetData>
  <pageMargins left="0.7" right="0.7" top="0.75" bottom="0.75" header="0.3" footer="0.3"/>
  <pageSetup paperSize="9" orientation="portrait" horizontalDpi="300" verticalDpi="30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haredContentType xmlns="Microsoft.SharePoint.Taxonomy.ContentTypeSync" SourceId="64152832-9f03-4628-8f8a-984f7e09cd82" ContentTypeId="0x0101" PreviousValue="false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Word-dokument" ma:contentTypeID="0x010100098B676CC530A34A9FB1F4ACAD0C0A17" ma:contentTypeVersion="35" ma:contentTypeDescription="Opprett et nytt dokument." ma:contentTypeScope="" ma:versionID="32bac50741fd7a29ba3d71556f388968">
  <xsd:schema xmlns:xsd="http://www.w3.org/2001/XMLSchema" xmlns:xs="http://www.w3.org/2001/XMLSchema" xmlns:p="http://schemas.microsoft.com/office/2006/metadata/properties" xmlns:ns2="caf9241f-7654-46e4-b38c-0683f7584438" xmlns:ns3="08670d86-fc33-4f61-bf51-96e019343c8b" xmlns:ns4="286bd567-8383-458b-8b10-610e1dbf4dce" targetNamespace="http://schemas.microsoft.com/office/2006/metadata/properties" ma:root="true" ma:fieldsID="e3bdb6b18078f058c2f3788d7e990f1a" ns2:_="" ns3:_="" ns4:_="">
    <xsd:import namespace="caf9241f-7654-46e4-b38c-0683f7584438"/>
    <xsd:import namespace="08670d86-fc33-4f61-bf51-96e019343c8b"/>
    <xsd:import namespace="286bd567-8383-458b-8b10-610e1dbf4dce"/>
    <xsd:element name="properties">
      <xsd:complexType>
        <xsd:sequence>
          <xsd:element name="documentManagement">
            <xsd:complexType>
              <xsd:all>
                <xsd:element ref="ns2:Prosess" minOccurs="0"/>
                <xsd:element ref="ns2:Vedtattdato" minOccurs="0"/>
                <xsd:element ref="ns2:Slette_x003f_" minOccurs="0"/>
                <xsd:element ref="ns3:TaxCatchAllLabel" minOccurs="0"/>
                <xsd:element ref="ns3:n3e020d9d98c48dbb65f924b9bc22a2a" minOccurs="0"/>
                <xsd:element ref="ns3:g98ade60b1a5493f9b7127fdb0eec544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4:SharedWithUsers" minOccurs="0"/>
                <xsd:element ref="ns4:SharedWithDetails" minOccurs="0"/>
                <xsd:element ref="ns2:MediaLengthInSeconds" minOccurs="0"/>
                <xsd:element ref="ns2:lcf76f155ced4ddcb4097134ff3c332f" minOccurs="0"/>
                <xsd:element ref="ns2:MediaServiceMetadata" minOccurs="0"/>
                <xsd:element ref="ns2:MediaServiceLocation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ObjectDetectorVersions" minOccurs="0"/>
                <xsd:element ref="ns2:fb87f3f3a1014cb4ad0ec65499e03bb4" minOccurs="0"/>
                <xsd:element ref="ns2:MediaServiceSearchProperties" minOccurs="0"/>
                <xsd:element ref="ns2:h5401ff79c16481cab8da1bb26f238ab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f9241f-7654-46e4-b38c-0683f7584438" elementFormDefault="qualified">
    <xsd:import namespace="http://schemas.microsoft.com/office/2006/documentManagement/types"/>
    <xsd:import namespace="http://schemas.microsoft.com/office/infopath/2007/PartnerControls"/>
    <xsd:element name="Prosess" ma:index="3" nillable="true" ma:displayName="Prosess" ma:format="Dropdown" ma:indexed="true" ma:internalName="Prosess" ma:readOnly="false">
      <xsd:simpleType>
        <xsd:restriction base="dms:Choice">
          <xsd:enumeration value="Tidligere relevante arbeider"/>
        </xsd:restriction>
      </xsd:simpleType>
    </xsd:element>
    <xsd:element name="Vedtattdato" ma:index="4" nillable="true" ma:displayName="Vedtatt dato" ma:default="2021-03-02T00:00:00Z" ma:description="Dato for KT-møte dokumentet ble besluttet ferdig." ma:format="DateOnly" ma:internalName="Vedtattdato" ma:readOnly="false">
      <xsd:simpleType>
        <xsd:restriction base="dms:DateTime"/>
      </xsd:simpleType>
    </xsd:element>
    <xsd:element name="Slette_x003f_" ma:index="5" nillable="true" ma:displayName="Slette?" ma:format="Dropdown" ma:internalName="Slette_x003f_" ma:readOnly="fal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Ja"/>
                    <xsd:enumeration value="Nei"/>
                    <xsd:enumeration value="Usikker"/>
                  </xsd:restriction>
                </xsd:simpleType>
              </xsd:element>
            </xsd:sequence>
          </xsd:extension>
        </xsd:complexContent>
      </xsd:complex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1" nillable="true" ma:displayName="Length (seconds)" ma:hidden="true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Bildemerkelapper" ma:readOnly="false" ma:fieldId="{5cf76f15-5ced-4ddc-b409-7134ff3c332f}" ma:taxonomyMulti="true" ma:sspId="64152832-9f03-4628-8f8a-984f7e09cd8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24" nillable="true" ma:displayName="MediaServiceMetadata" ma:hidden="true" ma:internalName="MediaServiceMetadata" ma:readOnly="true">
      <xsd:simpleType>
        <xsd:restriction base="dms:Note"/>
      </xsd:simpleType>
    </xsd:element>
    <xsd:element name="MediaServiceLocation" ma:index="25" nillable="true" ma:displayName="Location" ma:description="" ma:hidden="true" ma:indexed="true" ma:internalName="MediaServiceLocation" ma:readOnly="true">
      <xsd:simpleType>
        <xsd:restriction base="dms:Text"/>
      </xsd:simpleType>
    </xsd:element>
    <xsd:element name="MediaServiceFastMetadata" ma:index="2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2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8" nillable="true" ma:displayName="KeyPoints" ma:hidden="true" ma:internalName="MediaServiceKeyPoints" ma:readOnly="true">
      <xsd:simpleType>
        <xsd:restriction base="dms:Note"/>
      </xsd:simpleType>
    </xsd:element>
    <xsd:element name="MediaServiceAutoTags" ma:index="29" nillable="true" ma:displayName="Tags" ma:hidden="true" ma:internalName="MediaServiceAutoTags" ma:readOnly="true">
      <xsd:simpleType>
        <xsd:restriction base="dms:Text"/>
      </xsd:simpleType>
    </xsd:element>
    <xsd:element name="MediaServiceOCR" ma:index="30" nillable="true" ma:displayName="Extracted Text" ma:hidden="true" ma:internalName="MediaServiceOCR" ma:readOnly="true">
      <xsd:simpleType>
        <xsd:restriction base="dms:Note"/>
      </xsd:simpleType>
    </xsd:element>
    <xsd:element name="MediaServiceObjectDetectorVersions" ma:index="3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fb87f3f3a1014cb4ad0ec65499e03bb4" ma:index="34" nillable="true" ma:taxonomy="true" ma:internalName="fb87f3f3a1014cb4ad0ec65499e03bb4" ma:taxonomyFieldName="Fagtema0" ma:displayName="Fagtema" ma:readOnly="false" ma:default="" ma:fieldId="{fb87f3f3-a101-4cb4-ad0e-c65499e03bb4}" ma:taxonomyMulti="true" ma:sspId="64152832-9f03-4628-8f8a-984f7e09cd82" ma:termSetId="eaf1a95a-330f-4713-ba0b-64ad2524e95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ServiceSearchProperties" ma:index="3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h5401ff79c16481cab8da1bb26f238ab" ma:index="37" nillable="true" ma:taxonomy="true" ma:internalName="h5401ff79c16481cab8da1bb26f238ab" ma:taxonomyFieldName="Dokumenttype_termsett" ma:displayName="Dokumenttype Termsett" ma:readOnly="false" ma:default="" ma:fieldId="{15401ff7-9c16-481c-ab8d-a1bb26f238ab}" ma:taxonomyMulti="true" ma:sspId="64152832-9f03-4628-8f8a-984f7e09cd82" ma:termSetId="65749bcf-2538-4e87-b139-ae273a755232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670d86-fc33-4f61-bf51-96e019343c8b" elementFormDefault="qualified">
    <xsd:import namespace="http://schemas.microsoft.com/office/2006/documentManagement/types"/>
    <xsd:import namespace="http://schemas.microsoft.com/office/infopath/2007/PartnerControls"/>
    <xsd:element name="TaxCatchAllLabel" ma:index="9" nillable="true" ma:displayName="Taxonomy Catch All Column1" ma:hidden="true" ma:list="{9a588cb2-5654-4e11-92e8-3f1cc2e35934}" ma:internalName="TaxCatchAllLabel" ma:readOnly="false" ma:showField="CatchAllDataLabel" ma:web="286bd567-8383-458b-8b10-610e1dbf4dc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n3e020d9d98c48dbb65f924b9bc22a2a" ma:index="10" nillable="true" ma:taxonomy="true" ma:internalName="n3e020d9d98c48dbb65f924b9bc22a2a" ma:taxonomyFieldName="NVE_Tema" ma:displayName="NVE tema" ma:readOnly="false" ma:default="" ma:fieldId="{73e020d9-d98c-48db-b65f-924b9bc22a2a}" ma:taxonomyMulti="true" ma:sspId="64152832-9f03-4628-8f8a-984f7e09cd82" ma:termSetId="8e6ad744-58b5-4dbb-88a2-80de7c4ff1df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98ade60b1a5493f9b7127fdb0eec544" ma:index="12" nillable="true" ma:taxonomy="true" ma:internalName="g98ade60b1a5493f9b7127fdb0eec544" ma:taxonomyFieldName="NVE_Dokumenttype" ma:displayName="Dokumenttype NVE" ma:readOnly="false" ma:default="" ma:fieldId="{098ade60-b1a5-493f-9b71-27fdb0eec544}" ma:sspId="64152832-9f03-4628-8f8a-984f7e09cd82" ma:termSetId="7a928a34-8131-48a8-82d2-76c63c72cab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3" nillable="true" ma:displayName="Taxonomy Catch All Column" ma:hidden="true" ma:list="{9a588cb2-5654-4e11-92e8-3f1cc2e35934}" ma:internalName="TaxCatchAll" ma:readOnly="false" ma:showField="CatchAllData" ma:web="286bd567-8383-458b-8b10-610e1dbf4dc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6bd567-8383-458b-8b10-610e1dbf4dce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Delt med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lingsdetaljer" ma:hidden="true" ma:internalName="SharedWithDetail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Innholdstype"/>
        <xsd:element ref="dc:title" minOccurs="0" maxOccurs="1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sess xmlns="caf9241f-7654-46e4-b38c-0683f7584438" xsi:nil="true"/>
    <Vedtattdato xmlns="caf9241f-7654-46e4-b38c-0683f7584438">2021-03-02T00:00:00+00:00</Vedtattdato>
    <SharedWithUsers xmlns="286bd567-8383-458b-8b10-610e1dbf4dce">
      <UserInfo>
        <DisplayName>Mona Helen Heien</DisplayName>
        <AccountId>20</AccountId>
        <AccountType/>
      </UserInfo>
      <UserInfo>
        <DisplayName>Erik Due</DisplayName>
        <AccountId>73</AccountId>
        <AccountType/>
      </UserInfo>
    </SharedWithUsers>
    <TaxCatchAll xmlns="08670d86-fc33-4f61-bf51-96e019343c8b" xsi:nil="true"/>
    <lcf76f155ced4ddcb4097134ff3c332f xmlns="caf9241f-7654-46e4-b38c-0683f7584438">
      <Terms xmlns="http://schemas.microsoft.com/office/infopath/2007/PartnerControls"/>
    </lcf76f155ced4ddcb4097134ff3c332f>
    <g98ade60b1a5493f9b7127fdb0eec544 xmlns="08670d86-fc33-4f61-bf51-96e019343c8b">
      <Terms xmlns="http://schemas.microsoft.com/office/infopath/2007/PartnerControls"/>
    </g98ade60b1a5493f9b7127fdb0eec544>
    <n3e020d9d98c48dbb65f924b9bc22a2a xmlns="08670d86-fc33-4f61-bf51-96e019343c8b">
      <Terms xmlns="http://schemas.microsoft.com/office/infopath/2007/PartnerControls"/>
    </n3e020d9d98c48dbb65f924b9bc22a2a>
    <Slette_x003f_ xmlns="caf9241f-7654-46e4-b38c-0683f7584438" xsi:nil="true"/>
    <fb87f3f3a1014cb4ad0ec65499e03bb4 xmlns="caf9241f-7654-46e4-b38c-0683f7584438">
      <Terms xmlns="http://schemas.microsoft.com/office/infopath/2007/PartnerControls"/>
    </fb87f3f3a1014cb4ad0ec65499e03bb4>
    <TaxCatchAllLabel xmlns="08670d86-fc33-4f61-bf51-96e019343c8b" xsi:nil="true"/>
    <h5401ff79c16481cab8da1bb26f238ab xmlns="caf9241f-7654-46e4-b38c-0683f7584438">
      <Terms xmlns="http://schemas.microsoft.com/office/infopath/2007/PartnerControls"/>
    </h5401ff79c16481cab8da1bb26f238ab>
  </documentManagement>
</p:properties>
</file>

<file path=customXml/itemProps1.xml><?xml version="1.0" encoding="utf-8"?>
<ds:datastoreItem xmlns:ds="http://schemas.openxmlformats.org/officeDocument/2006/customXml" ds:itemID="{23D1BD84-3057-4A80-B808-D5DB6BE4CAFF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A8DD8FDA-48DA-408D-A591-0A4ACB010BC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D214C89-C771-4D30-B29D-4E51FB1E5D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af9241f-7654-46e4-b38c-0683f7584438"/>
    <ds:schemaRef ds:uri="08670d86-fc33-4f61-bf51-96e019343c8b"/>
    <ds:schemaRef ds:uri="286bd567-8383-458b-8b10-610e1dbf4d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D86C474A-3B1E-450A-AF44-DCD8F1AAB11C}">
  <ds:schemaRefs>
    <ds:schemaRef ds:uri="http://schemas.microsoft.com/office/2006/metadata/properties"/>
    <ds:schemaRef ds:uri="http://schemas.microsoft.com/office/infopath/2007/PartnerControls"/>
    <ds:schemaRef ds:uri="caf9241f-7654-46e4-b38c-0683f7584438"/>
    <ds:schemaRef ds:uri="286bd567-8383-458b-8b10-610e1dbf4dce"/>
    <ds:schemaRef ds:uri="08670d86-fc33-4f61-bf51-96e019343c8b"/>
  </ds:schemaRefs>
</ds:datastoreItem>
</file>

<file path=docMetadata/LabelInfo.xml><?xml version="1.0" encoding="utf-8"?>
<clbl:labelList xmlns:clbl="http://schemas.microsoft.com/office/2020/mipLabelMetadata">
  <clbl:label id="{bc8d840d-60c9-410b-b4fb-11b86806780c}" enabled="0" method="" siteId="{bc8d840d-60c9-410b-b4fb-11b86806780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11</vt:i4>
      </vt:variant>
    </vt:vector>
  </HeadingPairs>
  <TitlesOfParts>
    <vt:vector size="11" baseType="lpstr">
      <vt:lpstr>Forutsetninger</vt:lpstr>
      <vt:lpstr>Inntektsramme Statnett</vt:lpstr>
      <vt:lpstr>Inntektsramme NordLink</vt:lpstr>
      <vt:lpstr>Analyse transmisjon</vt:lpstr>
      <vt:lpstr>Grunnlagsdata</vt:lpstr>
      <vt:lpstr>Analyserres regional</vt:lpstr>
      <vt:lpstr>Annuitet</vt:lpstr>
      <vt:lpstr>Note 11</vt:lpstr>
      <vt:lpstr>Referenter regional</vt:lpstr>
      <vt:lpstr>Data analyse regional</vt:lpstr>
      <vt:lpstr>Reberegning 2024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Hilde Marit Elverum Kvile</dc:creator>
  <cp:keywords/>
  <dc:description/>
  <cp:lastModifiedBy>Mona Helen Heien</cp:lastModifiedBy>
  <cp:revision/>
  <dcterms:created xsi:type="dcterms:W3CDTF">2021-03-17T13:18:57Z</dcterms:created>
  <dcterms:modified xsi:type="dcterms:W3CDTF">2025-12-01T14:23:14Z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agtema0">
    <vt:lpwstr/>
  </property>
  <property fmtid="{D5CDD505-2E9C-101B-9397-08002B2CF9AE}" pid="3" name="NVE_Tema">
    <vt:lpwstr/>
  </property>
  <property fmtid="{D5CDD505-2E9C-101B-9397-08002B2CF9AE}" pid="4" name="NVE_Dokumenttype">
    <vt:lpwstr/>
  </property>
  <property fmtid="{D5CDD505-2E9C-101B-9397-08002B2CF9AE}" pid="5" name="Dokumenttype_termsett">
    <vt:lpwstr/>
  </property>
  <property fmtid="{D5CDD505-2E9C-101B-9397-08002B2CF9AE}" pid="6" name="ContentTypeId">
    <vt:lpwstr>0x010100098B676CC530A34A9FB1F4ACAD0C0A17</vt:lpwstr>
  </property>
  <property fmtid="{D5CDD505-2E9C-101B-9397-08002B2CF9AE}" pid="7" name="MediaServiceImageTags">
    <vt:lpwstr/>
  </property>
</Properties>
</file>