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Biblioteket\Rapporter under arbeid\Dag\"/>
    </mc:Choice>
  </mc:AlternateContent>
  <xr:revisionPtr revIDLastSave="0" documentId="8_{35F132DD-6196-41D4-8709-F67B1857E8D5}" xr6:coauthVersionLast="47" xr6:coauthVersionMax="47" xr10:uidLastSave="{00000000-0000-0000-0000-000000000000}"/>
  <bookViews>
    <workbookView xWindow="-120" yWindow="-120" windowWidth="29040" windowHeight="17520" tabRatio="612" activeTab="3" xr2:uid="{1A602075-5874-4B57-BF2C-03CBA706FC5A}"/>
  </bookViews>
  <sheets>
    <sheet name="Info" sheetId="17" r:id="rId1"/>
    <sheet name="Energiintensitet" sheetId="57" r:id="rId2"/>
    <sheet name="10 TWh" sheetId="61" r:id="rId3"/>
    <sheet name="EB2024" sheetId="27" r:id="rId4"/>
    <sheet name="Tot energibruk - vare" sheetId="2" r:id="rId5"/>
    <sheet name="Tot energibruk - sektor" sheetId="21" r:id="rId6"/>
    <sheet name="Strøm" sheetId="23" r:id="rId7"/>
    <sheet name="Industri" sheetId="7" r:id="rId8"/>
    <sheet name="Husholdn" sheetId="9" r:id="rId9"/>
    <sheet name="Transport" sheetId="8" r:id="rId10"/>
    <sheet name="Tjenesteyting" sheetId="10" r:id="rId11"/>
    <sheet name="Bygg samlet" sheetId="46" r:id="rId12"/>
    <sheet name="Bygg og anlegg" sheetId="29" r:id="rId13"/>
    <sheet name="Landbruk" sheetId="12" r:id="rId14"/>
    <sheet name="Fiske" sheetId="14" r:id="rId15"/>
    <sheet name="Utslipp" sheetId="59" r:id="rId1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46" l="1"/>
  <c r="D16" i="46"/>
  <c r="E16" i="46"/>
  <c r="F16" i="46"/>
  <c r="G16" i="46"/>
  <c r="H16" i="46"/>
  <c r="I16" i="46"/>
  <c r="J16" i="46"/>
  <c r="K16" i="46"/>
  <c r="L16" i="46"/>
  <c r="M16" i="46"/>
  <c r="N16" i="46"/>
  <c r="O16" i="46"/>
  <c r="P16" i="46"/>
  <c r="Q16" i="46"/>
  <c r="R16" i="46"/>
  <c r="S16" i="46"/>
  <c r="T16" i="46"/>
  <c r="U16" i="46"/>
  <c r="V16" i="46"/>
  <c r="W16" i="46"/>
  <c r="X16" i="46"/>
  <c r="Y16" i="46"/>
  <c r="Z16" i="46"/>
  <c r="AA16" i="46"/>
  <c r="AB16" i="46"/>
  <c r="AC16" i="46"/>
  <c r="AD16" i="46"/>
  <c r="AE16" i="46"/>
  <c r="AF16" i="46"/>
  <c r="AG16" i="46"/>
  <c r="AH16" i="46"/>
  <c r="AI16" i="46"/>
  <c r="AJ16" i="46"/>
  <c r="B16" i="46"/>
  <c r="C19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H19" i="10"/>
  <c r="B19" i="10"/>
  <c r="AA11" i="46"/>
  <c r="AJ11" i="46"/>
  <c r="B27" i="21"/>
  <c r="C14" i="59"/>
  <c r="D14" i="59"/>
  <c r="E14" i="59"/>
  <c r="F14" i="59"/>
  <c r="G14" i="59"/>
  <c r="H14" i="59"/>
  <c r="I14" i="59"/>
  <c r="J14" i="59"/>
  <c r="K14" i="59"/>
  <c r="L14" i="59"/>
  <c r="M14" i="59"/>
  <c r="N14" i="59"/>
  <c r="O14" i="59"/>
  <c r="P14" i="59"/>
  <c r="Q14" i="59"/>
  <c r="R14" i="59"/>
  <c r="S14" i="59"/>
  <c r="T14" i="59"/>
  <c r="U14" i="59"/>
  <c r="V14" i="59"/>
  <c r="W14" i="59"/>
  <c r="X14" i="59"/>
  <c r="Y14" i="59"/>
  <c r="Z14" i="59"/>
  <c r="AA14" i="59"/>
  <c r="AB14" i="59"/>
  <c r="AC14" i="59"/>
  <c r="AD14" i="59"/>
  <c r="AE14" i="59"/>
  <c r="AF14" i="59"/>
  <c r="AG14" i="59"/>
  <c r="AH14" i="59"/>
  <c r="AI14" i="59"/>
  <c r="AJ14" i="59"/>
  <c r="B14" i="59"/>
  <c r="E18" i="61"/>
  <c r="E17" i="61"/>
  <c r="E16" i="61"/>
  <c r="E15" i="61"/>
  <c r="E14" i="61"/>
  <c r="E13" i="61"/>
  <c r="E12" i="61"/>
  <c r="E11" i="61"/>
  <c r="E10" i="61"/>
  <c r="E9" i="61"/>
  <c r="E8" i="61"/>
  <c r="E7" i="61"/>
  <c r="E6" i="61"/>
  <c r="E5" i="61"/>
  <c r="E4" i="61"/>
  <c r="AI16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D33" i="2"/>
  <c r="D32" i="2"/>
  <c r="D31" i="2"/>
  <c r="T28" i="57" l="1"/>
  <c r="R27" i="57"/>
  <c r="S27" i="57"/>
  <c r="T27" i="57" s="1"/>
  <c r="Q28" i="57"/>
  <c r="R28" i="57"/>
  <c r="S28" i="57"/>
  <c r="Q29" i="57"/>
  <c r="L30" i="57" l="1"/>
  <c r="K30" i="57"/>
  <c r="J30" i="57"/>
  <c r="I30" i="57"/>
  <c r="H30" i="57"/>
  <c r="G30" i="57"/>
  <c r="F30" i="57"/>
  <c r="E30" i="57"/>
  <c r="D30" i="57"/>
  <c r="C30" i="57"/>
  <c r="L29" i="57"/>
  <c r="K29" i="57"/>
  <c r="J29" i="57"/>
  <c r="I29" i="57"/>
  <c r="H29" i="57"/>
  <c r="G29" i="57"/>
  <c r="F29" i="57"/>
  <c r="E29" i="57"/>
  <c r="D29" i="57"/>
  <c r="C29" i="57"/>
  <c r="C40" i="2" l="1"/>
  <c r="B40" i="2"/>
  <c r="L12" i="57" l="1"/>
  <c r="L26" i="57" s="1"/>
  <c r="L21" i="57"/>
  <c r="S29" i="57" s="1"/>
  <c r="L17" i="57"/>
  <c r="L27" i="57" s="1"/>
  <c r="L28" i="57" l="1"/>
  <c r="AK17" i="21" l="1"/>
  <c r="AJ17" i="21"/>
  <c r="AI17" i="21"/>
  <c r="AH17" i="21"/>
  <c r="AG17" i="21"/>
  <c r="AF17" i="21"/>
  <c r="Y17" i="21"/>
  <c r="X17" i="21"/>
  <c r="W17" i="21"/>
  <c r="V17" i="21"/>
  <c r="U17" i="21"/>
  <c r="T17" i="21"/>
  <c r="M17" i="21"/>
  <c r="L17" i="21"/>
  <c r="K17" i="21"/>
  <c r="J17" i="21"/>
  <c r="I17" i="21"/>
  <c r="H17" i="21"/>
  <c r="D17" i="21"/>
  <c r="E17" i="21"/>
  <c r="F17" i="21"/>
  <c r="G17" i="21"/>
  <c r="N17" i="21"/>
  <c r="O17" i="21"/>
  <c r="P17" i="21"/>
  <c r="Q17" i="21"/>
  <c r="R17" i="21"/>
  <c r="S17" i="21"/>
  <c r="Z17" i="21"/>
  <c r="AA17" i="21"/>
  <c r="AB17" i="21"/>
  <c r="AC17" i="21"/>
  <c r="AD17" i="21"/>
  <c r="AE17" i="21"/>
  <c r="AL17" i="21"/>
  <c r="AE8" i="46"/>
  <c r="AL20" i="21"/>
  <c r="K27" i="21"/>
  <c r="K28" i="21"/>
  <c r="K29" i="21"/>
  <c r="K30" i="21"/>
  <c r="K31" i="21"/>
  <c r="K32" i="21"/>
  <c r="K33" i="21"/>
  <c r="K34" i="21"/>
  <c r="C27" i="21"/>
  <c r="D27" i="21"/>
  <c r="E27" i="21"/>
  <c r="F27" i="21"/>
  <c r="C28" i="21"/>
  <c r="D28" i="21"/>
  <c r="E28" i="21"/>
  <c r="F28" i="21"/>
  <c r="C29" i="21"/>
  <c r="D29" i="21"/>
  <c r="E29" i="21"/>
  <c r="F29" i="21"/>
  <c r="C30" i="21"/>
  <c r="D30" i="21"/>
  <c r="E30" i="21"/>
  <c r="F30" i="21"/>
  <c r="C31" i="21"/>
  <c r="D31" i="21"/>
  <c r="E31" i="21"/>
  <c r="F31" i="21"/>
  <c r="C32" i="21"/>
  <c r="D32" i="21"/>
  <c r="D37" i="21" s="1"/>
  <c r="E32" i="21"/>
  <c r="E37" i="21" s="1"/>
  <c r="F32" i="21"/>
  <c r="C33" i="21"/>
  <c r="D33" i="21"/>
  <c r="E33" i="21"/>
  <c r="F33" i="21"/>
  <c r="C34" i="21"/>
  <c r="D34" i="21"/>
  <c r="E34" i="21"/>
  <c r="F34" i="21"/>
  <c r="B34" i="21"/>
  <c r="B33" i="21"/>
  <c r="B32" i="21"/>
  <c r="B31" i="21"/>
  <c r="B30" i="21"/>
  <c r="B29" i="21"/>
  <c r="B28" i="21"/>
  <c r="C26" i="21"/>
  <c r="D26" i="21" s="1"/>
  <c r="E26" i="21" s="1"/>
  <c r="F26" i="21" s="1"/>
  <c r="C47" i="2"/>
  <c r="D47" i="2" s="1"/>
  <c r="E47" i="2" s="1"/>
  <c r="F47" i="2" s="1"/>
  <c r="G47" i="2" s="1"/>
  <c r="H47" i="2" s="1"/>
  <c r="I47" i="2" s="1"/>
  <c r="J47" i="2" s="1"/>
  <c r="K47" i="2" s="1"/>
  <c r="D36" i="21" l="1"/>
  <c r="F37" i="21"/>
  <c r="C37" i="21"/>
  <c r="C36" i="21"/>
  <c r="E36" i="21"/>
  <c r="F36" i="21"/>
  <c r="B37" i="21"/>
  <c r="B36" i="21"/>
  <c r="K36" i="21"/>
  <c r="K37" i="21"/>
  <c r="AJ11" i="14" l="1"/>
  <c r="AJ5" i="14"/>
  <c r="AJ12" i="12"/>
  <c r="AJ5" i="12"/>
  <c r="AJ23" i="8"/>
  <c r="AJ14" i="8"/>
  <c r="AJ17" i="8"/>
  <c r="AJ5" i="8"/>
  <c r="AJ15" i="46"/>
  <c r="AB15" i="10"/>
  <c r="AB19" i="10" s="1"/>
  <c r="AC15" i="10"/>
  <c r="AC19" i="10" s="1"/>
  <c r="AD15" i="10"/>
  <c r="AD19" i="10" s="1"/>
  <c r="AE15" i="10"/>
  <c r="AE19" i="10" s="1"/>
  <c r="AF15" i="10"/>
  <c r="AF19" i="10" s="1"/>
  <c r="AG15" i="10"/>
  <c r="AG19" i="10" s="1"/>
  <c r="AI15" i="10"/>
  <c r="AI19" i="10" s="1"/>
  <c r="AJ15" i="10"/>
  <c r="AJ19" i="10" s="1"/>
  <c r="AA15" i="10"/>
  <c r="AA19" i="10" s="1"/>
  <c r="C6" i="46"/>
  <c r="C17" i="46" s="1"/>
  <c r="D6" i="46"/>
  <c r="D17" i="46" s="1"/>
  <c r="E6" i="46"/>
  <c r="E17" i="46" s="1"/>
  <c r="F6" i="46"/>
  <c r="F17" i="46" s="1"/>
  <c r="G6" i="46"/>
  <c r="G17" i="46" s="1"/>
  <c r="H6" i="46"/>
  <c r="H17" i="46" s="1"/>
  <c r="I6" i="46"/>
  <c r="I17" i="46" s="1"/>
  <c r="J6" i="46"/>
  <c r="J17" i="46" s="1"/>
  <c r="K6" i="46"/>
  <c r="K17" i="46" s="1"/>
  <c r="L6" i="46"/>
  <c r="L17" i="46" s="1"/>
  <c r="M6" i="46"/>
  <c r="M17" i="46" s="1"/>
  <c r="N6" i="46"/>
  <c r="N17" i="46" s="1"/>
  <c r="O6" i="46"/>
  <c r="O17" i="46" s="1"/>
  <c r="P6" i="46"/>
  <c r="P17" i="46" s="1"/>
  <c r="Q6" i="46"/>
  <c r="Q17" i="46" s="1"/>
  <c r="R6" i="46"/>
  <c r="R17" i="46" s="1"/>
  <c r="S6" i="46"/>
  <c r="S17" i="46" s="1"/>
  <c r="T6" i="46"/>
  <c r="T17" i="46" s="1"/>
  <c r="U6" i="46"/>
  <c r="U17" i="46" s="1"/>
  <c r="V6" i="46"/>
  <c r="V17" i="46" s="1"/>
  <c r="W6" i="46"/>
  <c r="W17" i="46" s="1"/>
  <c r="X6" i="46"/>
  <c r="X17" i="46" s="1"/>
  <c r="Y6" i="46"/>
  <c r="Y17" i="46" s="1"/>
  <c r="Z6" i="46"/>
  <c r="Z17" i="46" s="1"/>
  <c r="AA6" i="46"/>
  <c r="AA17" i="46" s="1"/>
  <c r="AB6" i="46"/>
  <c r="AB17" i="46" s="1"/>
  <c r="AC6" i="46"/>
  <c r="AC17" i="46" s="1"/>
  <c r="AD6" i="46"/>
  <c r="AD17" i="46" s="1"/>
  <c r="AE6" i="46"/>
  <c r="AE17" i="46" s="1"/>
  <c r="AF6" i="46"/>
  <c r="AF17" i="46" s="1"/>
  <c r="AG6" i="46"/>
  <c r="AG17" i="46" s="1"/>
  <c r="AH6" i="46"/>
  <c r="AH17" i="46" s="1"/>
  <c r="AI6" i="46"/>
  <c r="AI17" i="46" s="1"/>
  <c r="AJ6" i="46"/>
  <c r="AJ17" i="46" s="1"/>
  <c r="C7" i="46"/>
  <c r="D7" i="46"/>
  <c r="E7" i="46"/>
  <c r="F7" i="46"/>
  <c r="G7" i="46"/>
  <c r="H7" i="46"/>
  <c r="I7" i="46"/>
  <c r="J7" i="46"/>
  <c r="K7" i="46"/>
  <c r="L7" i="46"/>
  <c r="M7" i="46"/>
  <c r="N7" i="46"/>
  <c r="O7" i="46"/>
  <c r="P7" i="46"/>
  <c r="Q7" i="46"/>
  <c r="R7" i="46"/>
  <c r="S7" i="46"/>
  <c r="T7" i="46"/>
  <c r="U7" i="46"/>
  <c r="V7" i="46"/>
  <c r="W7" i="46"/>
  <c r="X7" i="46"/>
  <c r="Y7" i="46"/>
  <c r="Z7" i="46"/>
  <c r="AA7" i="46"/>
  <c r="AB7" i="46"/>
  <c r="AC7" i="46"/>
  <c r="AD7" i="46"/>
  <c r="AE7" i="46"/>
  <c r="AF7" i="46"/>
  <c r="AG7" i="46"/>
  <c r="AH7" i="46"/>
  <c r="AI7" i="46"/>
  <c r="AJ7" i="46"/>
  <c r="C8" i="46"/>
  <c r="D8" i="46"/>
  <c r="E8" i="46"/>
  <c r="F8" i="46"/>
  <c r="G8" i="46"/>
  <c r="H8" i="46"/>
  <c r="I8" i="46"/>
  <c r="J8" i="46"/>
  <c r="K8" i="46"/>
  <c r="L8" i="46"/>
  <c r="M8" i="46"/>
  <c r="N8" i="46"/>
  <c r="O8" i="46"/>
  <c r="P8" i="46"/>
  <c r="Q8" i="46"/>
  <c r="R8" i="46"/>
  <c r="S8" i="46"/>
  <c r="T8" i="46"/>
  <c r="U8" i="46"/>
  <c r="V8" i="46"/>
  <c r="W8" i="46"/>
  <c r="X8" i="46"/>
  <c r="Y8" i="46"/>
  <c r="Z8" i="46"/>
  <c r="AA8" i="46"/>
  <c r="AB8" i="46"/>
  <c r="AC8" i="46"/>
  <c r="AD8" i="46"/>
  <c r="AF8" i="46"/>
  <c r="AG8" i="46"/>
  <c r="AH8" i="46"/>
  <c r="AI8" i="46"/>
  <c r="AJ8" i="46"/>
  <c r="C9" i="46"/>
  <c r="D9" i="46"/>
  <c r="E9" i="46"/>
  <c r="F9" i="46"/>
  <c r="G9" i="46"/>
  <c r="H9" i="46"/>
  <c r="I9" i="46"/>
  <c r="J9" i="46"/>
  <c r="K9" i="46"/>
  <c r="L9" i="46"/>
  <c r="M9" i="46"/>
  <c r="N9" i="46"/>
  <c r="O9" i="46"/>
  <c r="P9" i="46"/>
  <c r="Q9" i="46"/>
  <c r="R9" i="46"/>
  <c r="S9" i="46"/>
  <c r="T9" i="46"/>
  <c r="U9" i="46"/>
  <c r="V9" i="46"/>
  <c r="W9" i="46"/>
  <c r="X9" i="46"/>
  <c r="Y9" i="46"/>
  <c r="Z9" i="46"/>
  <c r="AA9" i="46"/>
  <c r="AB9" i="46"/>
  <c r="AC9" i="46"/>
  <c r="AD9" i="46"/>
  <c r="AE9" i="46"/>
  <c r="AF9" i="46"/>
  <c r="AG9" i="46"/>
  <c r="AH9" i="46"/>
  <c r="AI9" i="46"/>
  <c r="AJ9" i="46"/>
  <c r="C10" i="46"/>
  <c r="D10" i="46"/>
  <c r="E10" i="46"/>
  <c r="F10" i="46"/>
  <c r="G10" i="46"/>
  <c r="H10" i="46"/>
  <c r="I10" i="46"/>
  <c r="J10" i="46"/>
  <c r="K10" i="46"/>
  <c r="L10" i="46"/>
  <c r="M10" i="46"/>
  <c r="N10" i="46"/>
  <c r="O10" i="46"/>
  <c r="P10" i="46"/>
  <c r="Q10" i="46"/>
  <c r="R10" i="46"/>
  <c r="S10" i="46"/>
  <c r="T10" i="46"/>
  <c r="U10" i="46"/>
  <c r="V10" i="46"/>
  <c r="W10" i="46"/>
  <c r="X10" i="46"/>
  <c r="Y10" i="46"/>
  <c r="Z10" i="46"/>
  <c r="AA10" i="46"/>
  <c r="AB10" i="46"/>
  <c r="AC10" i="46"/>
  <c r="AD10" i="46"/>
  <c r="AE10" i="46"/>
  <c r="AF10" i="46"/>
  <c r="AG10" i="46"/>
  <c r="AH10" i="46"/>
  <c r="AI10" i="46"/>
  <c r="AJ10" i="46"/>
  <c r="C11" i="46"/>
  <c r="D11" i="46"/>
  <c r="E11" i="46"/>
  <c r="F11" i="46"/>
  <c r="G11" i="46"/>
  <c r="H11" i="46"/>
  <c r="I11" i="46"/>
  <c r="J11" i="46"/>
  <c r="K11" i="46"/>
  <c r="L11" i="46"/>
  <c r="M11" i="46"/>
  <c r="N11" i="46"/>
  <c r="O11" i="46"/>
  <c r="P11" i="46"/>
  <c r="Q11" i="46"/>
  <c r="R11" i="46"/>
  <c r="S11" i="46"/>
  <c r="T11" i="46"/>
  <c r="U11" i="46"/>
  <c r="V11" i="46"/>
  <c r="W11" i="46"/>
  <c r="X11" i="46"/>
  <c r="Y11" i="46"/>
  <c r="Z11" i="46"/>
  <c r="AB11" i="46"/>
  <c r="AC11" i="46"/>
  <c r="AD11" i="46"/>
  <c r="AE11" i="46"/>
  <c r="AF11" i="46"/>
  <c r="AG11" i="46"/>
  <c r="AH11" i="46"/>
  <c r="AI11" i="46"/>
  <c r="B11" i="46"/>
  <c r="B10" i="46"/>
  <c r="B9" i="46"/>
  <c r="B8" i="46"/>
  <c r="B7" i="46"/>
  <c r="AJ5" i="46"/>
  <c r="B6" i="46"/>
  <c r="B17" i="46" s="1"/>
  <c r="C17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AI17" i="10"/>
  <c r="AJ17" i="10"/>
  <c r="B17" i="10"/>
  <c r="AJ13" i="10"/>
  <c r="AJ5" i="10"/>
  <c r="AJ11" i="9"/>
  <c r="AJ5" i="9"/>
  <c r="C15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AI15" i="7"/>
  <c r="AJ15" i="7"/>
  <c r="B15" i="7"/>
  <c r="AJ29" i="7"/>
  <c r="AJ19" i="7"/>
  <c r="AJ5" i="7"/>
  <c r="AJ13" i="29"/>
  <c r="AJ5" i="29"/>
  <c r="AR4" i="23"/>
  <c r="AJ13" i="46" l="1"/>
  <c r="AJ19" i="46" s="1"/>
  <c r="AR25" i="23"/>
  <c r="AR27" i="23" s="1"/>
  <c r="AR28" i="23" s="1"/>
  <c r="AL21" i="21" l="1"/>
  <c r="AL19" i="21"/>
  <c r="AL4" i="21"/>
  <c r="AL29" i="2"/>
  <c r="AL30" i="2"/>
  <c r="K52" i="2" s="1"/>
  <c r="K53" i="2"/>
  <c r="K54" i="2"/>
  <c r="K55" i="2"/>
  <c r="AL34" i="2"/>
  <c r="K48" i="2" s="1"/>
  <c r="AL35" i="2"/>
  <c r="K49" i="2" s="1"/>
  <c r="AL36" i="2"/>
  <c r="K50" i="2" s="1"/>
  <c r="AL37" i="2"/>
  <c r="K56" i="2" s="1"/>
  <c r="AL26" i="2"/>
  <c r="AL10" i="2"/>
  <c r="AG10" i="2"/>
  <c r="AH10" i="2"/>
  <c r="AI10" i="2"/>
  <c r="AJ10" i="2"/>
  <c r="AK10" i="2"/>
  <c r="AL28" i="2"/>
  <c r="AL16" i="2"/>
  <c r="AL12" i="2"/>
  <c r="AL5" i="2"/>
  <c r="K51" i="2" l="1"/>
  <c r="AL40" i="2"/>
  <c r="K57" i="2"/>
  <c r="AL38" i="2"/>
  <c r="AL41" i="2" s="1"/>
  <c r="AL42" i="2" l="1"/>
  <c r="AM25" i="23"/>
  <c r="D21" i="57" l="1"/>
  <c r="E21" i="57"/>
  <c r="F21" i="57"/>
  <c r="G21" i="57"/>
  <c r="H21" i="57"/>
  <c r="I21" i="57"/>
  <c r="J21" i="57"/>
  <c r="K21" i="57"/>
  <c r="C21" i="57"/>
  <c r="R29" i="57" s="1"/>
  <c r="T29" i="57" s="1"/>
  <c r="K12" i="57"/>
  <c r="K26" i="57" s="1"/>
  <c r="J12" i="57"/>
  <c r="J26" i="57" s="1"/>
  <c r="I12" i="57"/>
  <c r="I26" i="57" s="1"/>
  <c r="H12" i="57"/>
  <c r="H26" i="57" s="1"/>
  <c r="G12" i="57"/>
  <c r="G26" i="57" s="1"/>
  <c r="F12" i="57"/>
  <c r="F26" i="57" s="1"/>
  <c r="E12" i="57"/>
  <c r="E26" i="57" s="1"/>
  <c r="D12" i="57"/>
  <c r="D26" i="57" s="1"/>
  <c r="C12" i="57"/>
  <c r="C26" i="57" s="1"/>
  <c r="K17" i="57"/>
  <c r="K27" i="57" s="1"/>
  <c r="J17" i="57"/>
  <c r="J27" i="57" s="1"/>
  <c r="I17" i="57"/>
  <c r="I27" i="57" s="1"/>
  <c r="H17" i="57"/>
  <c r="H27" i="57" s="1"/>
  <c r="G17" i="57"/>
  <c r="G27" i="57" s="1"/>
  <c r="F17" i="57"/>
  <c r="F27" i="57" s="1"/>
  <c r="E17" i="57"/>
  <c r="E27" i="57" s="1"/>
  <c r="D17" i="57"/>
  <c r="D27" i="57" s="1"/>
  <c r="C17" i="57"/>
  <c r="C27" i="57" s="1"/>
  <c r="F31" i="57" l="1"/>
  <c r="G31" i="57"/>
  <c r="H31" i="57"/>
  <c r="E31" i="57"/>
  <c r="D31" i="57"/>
  <c r="L22" i="57"/>
  <c r="C31" i="57"/>
  <c r="R30" i="57" s="1"/>
  <c r="L31" i="57"/>
  <c r="K31" i="57"/>
  <c r="J31" i="57"/>
  <c r="I31" i="57"/>
  <c r="C28" i="57"/>
  <c r="E28" i="57"/>
  <c r="G28" i="57"/>
  <c r="I28" i="57"/>
  <c r="K28" i="57"/>
  <c r="D28" i="57"/>
  <c r="F28" i="57"/>
  <c r="H28" i="57"/>
  <c r="J28" i="57"/>
  <c r="F22" i="57"/>
  <c r="J22" i="57"/>
  <c r="C22" i="57"/>
  <c r="N31" i="57" l="1"/>
  <c r="S30" i="57"/>
  <c r="T30" i="57"/>
  <c r="H22" i="57"/>
  <c r="I22" i="57"/>
  <c r="E22" i="57"/>
  <c r="D22" i="57"/>
  <c r="K22" i="57"/>
  <c r="G22" i="57"/>
  <c r="AM27" i="23"/>
  <c r="AM28" i="23" s="1"/>
  <c r="AR17" i="23"/>
  <c r="AR18" i="23" s="1"/>
  <c r="AR31" i="23" s="1"/>
  <c r="H27" i="21" l="1"/>
  <c r="I27" i="21"/>
  <c r="J27" i="21"/>
  <c r="H28" i="21"/>
  <c r="I28" i="21"/>
  <c r="J28" i="21"/>
  <c r="H29" i="21"/>
  <c r="I29" i="21"/>
  <c r="J29" i="21"/>
  <c r="H30" i="21"/>
  <c r="I30" i="21"/>
  <c r="J30" i="21"/>
  <c r="H31" i="21"/>
  <c r="I31" i="21"/>
  <c r="J31" i="21"/>
  <c r="H32" i="21"/>
  <c r="I32" i="21"/>
  <c r="J32" i="21"/>
  <c r="H33" i="21"/>
  <c r="I33" i="21"/>
  <c r="J33" i="21"/>
  <c r="H34" i="21"/>
  <c r="I34" i="21"/>
  <c r="J34" i="21"/>
  <c r="G34" i="21"/>
  <c r="G33" i="21"/>
  <c r="G32" i="21"/>
  <c r="G31" i="21"/>
  <c r="G30" i="21"/>
  <c r="G29" i="21"/>
  <c r="G28" i="21"/>
  <c r="G27" i="21"/>
  <c r="G36" i="21" l="1"/>
  <c r="G37" i="21"/>
  <c r="J37" i="21"/>
  <c r="I37" i="21"/>
  <c r="H37" i="21"/>
  <c r="J36" i="21"/>
  <c r="I36" i="21"/>
  <c r="H36" i="21"/>
  <c r="AH11" i="9"/>
  <c r="AI15" i="46" l="1"/>
  <c r="C13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AI13" i="10"/>
  <c r="B13" i="10"/>
  <c r="AI11" i="9"/>
  <c r="AI23" i="8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D10" i="2"/>
  <c r="AI14" i="8"/>
  <c r="AI29" i="7"/>
  <c r="AI11" i="14"/>
  <c r="AI12" i="12"/>
  <c r="AI13" i="29"/>
  <c r="C25" i="23"/>
  <c r="D25" i="23"/>
  <c r="E25" i="23"/>
  <c r="F25" i="23"/>
  <c r="G25" i="23"/>
  <c r="H25" i="23"/>
  <c r="I25" i="23"/>
  <c r="J25" i="23"/>
  <c r="J28" i="23" s="1"/>
  <c r="K25" i="23"/>
  <c r="K28" i="23" s="1"/>
  <c r="L25" i="23"/>
  <c r="L28" i="23" s="1"/>
  <c r="M25" i="23"/>
  <c r="M28" i="23" s="1"/>
  <c r="N25" i="23"/>
  <c r="N28" i="23" s="1"/>
  <c r="O25" i="23"/>
  <c r="O28" i="23" s="1"/>
  <c r="P25" i="23"/>
  <c r="P28" i="23" s="1"/>
  <c r="Q25" i="23"/>
  <c r="Q28" i="23" s="1"/>
  <c r="R25" i="23"/>
  <c r="R28" i="23" s="1"/>
  <c r="S25" i="23"/>
  <c r="S28" i="23" s="1"/>
  <c r="T25" i="23"/>
  <c r="T28" i="23" s="1"/>
  <c r="U25" i="23"/>
  <c r="U28" i="23" s="1"/>
  <c r="V25" i="23"/>
  <c r="V28" i="23" s="1"/>
  <c r="W25" i="23"/>
  <c r="W28" i="23" s="1"/>
  <c r="X25" i="23"/>
  <c r="X28" i="23" s="1"/>
  <c r="Y25" i="23"/>
  <c r="Y28" i="23" s="1"/>
  <c r="Z25" i="23"/>
  <c r="Z28" i="23" s="1"/>
  <c r="AA25" i="23"/>
  <c r="AA28" i="23" s="1"/>
  <c r="AB25" i="23"/>
  <c r="AB28" i="23" s="1"/>
  <c r="AC25" i="23"/>
  <c r="AC28" i="23" s="1"/>
  <c r="AD25" i="23"/>
  <c r="AD28" i="23" s="1"/>
  <c r="AE25" i="23"/>
  <c r="AE28" i="23" s="1"/>
  <c r="AF25" i="23"/>
  <c r="AF28" i="23" s="1"/>
  <c r="AG25" i="23"/>
  <c r="AG28" i="23" s="1"/>
  <c r="AH25" i="23"/>
  <c r="AH28" i="23" s="1"/>
  <c r="AI25" i="23"/>
  <c r="AI27" i="23" s="1"/>
  <c r="AI28" i="23" s="1"/>
  <c r="AJ25" i="23"/>
  <c r="AJ27" i="23" s="1"/>
  <c r="AJ28" i="23" s="1"/>
  <c r="AK25" i="23"/>
  <c r="AK27" i="23" s="1"/>
  <c r="AK28" i="23" s="1"/>
  <c r="AL25" i="23"/>
  <c r="AL27" i="23" s="1"/>
  <c r="AL28" i="23" s="1"/>
  <c r="AN25" i="23"/>
  <c r="AN27" i="23" s="1"/>
  <c r="AN28" i="23" s="1"/>
  <c r="AO25" i="23"/>
  <c r="AO27" i="23" s="1"/>
  <c r="AO28" i="23" s="1"/>
  <c r="AP25" i="23"/>
  <c r="AP27" i="23" s="1"/>
  <c r="AP28" i="23" s="1"/>
  <c r="AQ25" i="23"/>
  <c r="AQ27" i="23" s="1"/>
  <c r="AQ28" i="23" s="1"/>
  <c r="B25" i="23"/>
  <c r="AH15" i="46"/>
  <c r="AG15" i="46"/>
  <c r="AF15" i="46"/>
  <c r="AE15" i="46"/>
  <c r="AD15" i="46"/>
  <c r="AC15" i="46"/>
  <c r="AB15" i="46"/>
  <c r="AA15" i="46"/>
  <c r="AK20" i="21"/>
  <c r="AK21" i="21"/>
  <c r="AK19" i="21"/>
  <c r="C20" i="21"/>
  <c r="C21" i="21"/>
  <c r="B21" i="21"/>
  <c r="B20" i="21"/>
  <c r="C7" i="21"/>
  <c r="B7" i="21"/>
  <c r="C17" i="23"/>
  <c r="D17" i="23"/>
  <c r="E17" i="23"/>
  <c r="F17" i="23"/>
  <c r="G17" i="23"/>
  <c r="H17" i="23"/>
  <c r="I17" i="23"/>
  <c r="B17" i="23"/>
  <c r="AQ17" i="23"/>
  <c r="AQ18" i="23" s="1"/>
  <c r="AQ31" i="23" s="1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B56" i="2" s="1"/>
  <c r="AD37" i="2"/>
  <c r="C56" i="2" s="1"/>
  <c r="AE37" i="2"/>
  <c r="D56" i="2" s="1"/>
  <c r="AF37" i="2"/>
  <c r="E56" i="2" s="1"/>
  <c r="AG37" i="2"/>
  <c r="F56" i="2" s="1"/>
  <c r="AH37" i="2"/>
  <c r="G56" i="2" s="1"/>
  <c r="AI37" i="2"/>
  <c r="H56" i="2" s="1"/>
  <c r="AJ37" i="2"/>
  <c r="I56" i="2" s="1"/>
  <c r="AK37" i="2"/>
  <c r="J56" i="2" s="1"/>
  <c r="D37" i="2"/>
  <c r="AK35" i="2"/>
  <c r="J49" i="2" s="1"/>
  <c r="AK36" i="2"/>
  <c r="J50" i="2" s="1"/>
  <c r="J54" i="2"/>
  <c r="J55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B48" i="2" s="1"/>
  <c r="AD34" i="2"/>
  <c r="C48" i="2" s="1"/>
  <c r="AE34" i="2"/>
  <c r="D48" i="2" s="1"/>
  <c r="AF34" i="2"/>
  <c r="E48" i="2" s="1"/>
  <c r="AG34" i="2"/>
  <c r="F48" i="2" s="1"/>
  <c r="AH34" i="2"/>
  <c r="G48" i="2" s="1"/>
  <c r="AI34" i="2"/>
  <c r="H48" i="2" s="1"/>
  <c r="AJ34" i="2"/>
  <c r="I48" i="2" s="1"/>
  <c r="AK34" i="2"/>
  <c r="J48" i="2" s="1"/>
  <c r="D34" i="2"/>
  <c r="B53" i="2"/>
  <c r="C53" i="2"/>
  <c r="D53" i="2"/>
  <c r="E53" i="2"/>
  <c r="F53" i="2"/>
  <c r="G53" i="2"/>
  <c r="H53" i="2"/>
  <c r="I53" i="2"/>
  <c r="J53" i="2"/>
  <c r="AK30" i="2"/>
  <c r="J52" i="2" s="1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G29" i="2"/>
  <c r="AH29" i="2"/>
  <c r="AI29" i="2"/>
  <c r="AJ29" i="2"/>
  <c r="AK29" i="2"/>
  <c r="D29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D26" i="2"/>
  <c r="B51" i="2" l="1"/>
  <c r="J51" i="2"/>
  <c r="AK40" i="2"/>
  <c r="I51" i="2"/>
  <c r="H51" i="2"/>
  <c r="G51" i="2"/>
  <c r="F51" i="2"/>
  <c r="E51" i="2"/>
  <c r="D51" i="2"/>
  <c r="C51" i="2"/>
  <c r="J57" i="2"/>
  <c r="C17" i="21"/>
  <c r="C19" i="21" s="1"/>
  <c r="B17" i="21"/>
  <c r="B19" i="21" s="1"/>
  <c r="AI13" i="46"/>
  <c r="AI19" i="46" s="1"/>
  <c r="H13" i="46"/>
  <c r="H19" i="46" s="1"/>
  <c r="P13" i="46"/>
  <c r="P19" i="46" s="1"/>
  <c r="T13" i="46"/>
  <c r="T19" i="46" s="1"/>
  <c r="X13" i="46"/>
  <c r="X19" i="46" s="1"/>
  <c r="AB13" i="46"/>
  <c r="AB19" i="46" s="1"/>
  <c r="C13" i="46"/>
  <c r="C19" i="46" s="1"/>
  <c r="G13" i="46"/>
  <c r="G19" i="46" s="1"/>
  <c r="S13" i="46"/>
  <c r="S19" i="46" s="1"/>
  <c r="W13" i="46"/>
  <c r="W19" i="46" s="1"/>
  <c r="AA13" i="46"/>
  <c r="AA19" i="46" s="1"/>
  <c r="AE13" i="46"/>
  <c r="AE19" i="46" s="1"/>
  <c r="D13" i="46"/>
  <c r="D19" i="46" s="1"/>
  <c r="K13" i="46"/>
  <c r="K19" i="46" s="1"/>
  <c r="L13" i="46"/>
  <c r="L19" i="46" s="1"/>
  <c r="O13" i="46"/>
  <c r="O19" i="46" s="1"/>
  <c r="AK38" i="2"/>
  <c r="E13" i="46"/>
  <c r="E19" i="46" s="1"/>
  <c r="Q13" i="46"/>
  <c r="Q19" i="46" s="1"/>
  <c r="Y13" i="46"/>
  <c r="Y19" i="46" s="1"/>
  <c r="AG13" i="46"/>
  <c r="AG19" i="46" s="1"/>
  <c r="B13" i="46"/>
  <c r="B19" i="46" s="1"/>
  <c r="F13" i="46"/>
  <c r="F19" i="46" s="1"/>
  <c r="J13" i="46"/>
  <c r="J19" i="46" s="1"/>
  <c r="N13" i="46"/>
  <c r="N19" i="46" s="1"/>
  <c r="R13" i="46"/>
  <c r="R19" i="46" s="1"/>
  <c r="V13" i="46"/>
  <c r="V19" i="46" s="1"/>
  <c r="Z13" i="46"/>
  <c r="Z19" i="46" s="1"/>
  <c r="AD13" i="46"/>
  <c r="AD19" i="46" s="1"/>
  <c r="AH13" i="46"/>
  <c r="AH19" i="46" s="1"/>
  <c r="AF13" i="46"/>
  <c r="AF19" i="46" s="1"/>
  <c r="I13" i="46"/>
  <c r="I19" i="46" s="1"/>
  <c r="M13" i="46"/>
  <c r="M19" i="46" s="1"/>
  <c r="U13" i="46"/>
  <c r="U19" i="46" s="1"/>
  <c r="AC13" i="46"/>
  <c r="AC19" i="46" s="1"/>
  <c r="AK41" i="2" l="1"/>
  <c r="AK42" i="2"/>
  <c r="B38" i="2"/>
  <c r="C38" i="2"/>
  <c r="C41" i="2" l="1"/>
  <c r="C42" i="2"/>
  <c r="B41" i="2"/>
  <c r="B42" i="2"/>
  <c r="AH11" i="14"/>
  <c r="AH12" i="12"/>
  <c r="AH23" i="8"/>
  <c r="AH14" i="8"/>
  <c r="AP17" i="23"/>
  <c r="AP18" i="23" s="1"/>
  <c r="AP31" i="23" s="1"/>
  <c r="AO17" i="23"/>
  <c r="AO18" i="23" s="1"/>
  <c r="AO31" i="23" s="1"/>
  <c r="AN17" i="23"/>
  <c r="AN18" i="23" s="1"/>
  <c r="AN31" i="23" s="1"/>
  <c r="AM17" i="23"/>
  <c r="AM18" i="23" s="1"/>
  <c r="AM31" i="23" s="1"/>
  <c r="AL17" i="23"/>
  <c r="AL18" i="23" s="1"/>
  <c r="AL31" i="23" s="1"/>
  <c r="AK17" i="23"/>
  <c r="AK18" i="23" s="1"/>
  <c r="AK31" i="23" s="1"/>
  <c r="AJ17" i="23"/>
  <c r="AJ18" i="23" s="1"/>
  <c r="AJ31" i="23" s="1"/>
  <c r="AI17" i="23"/>
  <c r="AI18" i="23" s="1"/>
  <c r="AI31" i="23" s="1"/>
  <c r="AH17" i="23"/>
  <c r="AH18" i="23" s="1"/>
  <c r="AH31" i="23" s="1"/>
  <c r="AG17" i="23"/>
  <c r="AG18" i="23" s="1"/>
  <c r="AG31" i="23" s="1"/>
  <c r="AF17" i="23"/>
  <c r="AF18" i="23" s="1"/>
  <c r="AF31" i="23" s="1"/>
  <c r="AE17" i="23"/>
  <c r="AE18" i="23" s="1"/>
  <c r="AE31" i="23" s="1"/>
  <c r="AD17" i="23"/>
  <c r="AD18" i="23" s="1"/>
  <c r="AD31" i="23" s="1"/>
  <c r="AC17" i="23"/>
  <c r="AC18" i="23" s="1"/>
  <c r="AC31" i="23" s="1"/>
  <c r="AB17" i="23"/>
  <c r="AB18" i="23" s="1"/>
  <c r="AB31" i="23" s="1"/>
  <c r="AA17" i="23"/>
  <c r="AA18" i="23" s="1"/>
  <c r="AA31" i="23" s="1"/>
  <c r="Z17" i="23"/>
  <c r="Z18" i="23" s="1"/>
  <c r="Z31" i="23" s="1"/>
  <c r="Y17" i="23"/>
  <c r="Y18" i="23" s="1"/>
  <c r="Y31" i="23" s="1"/>
  <c r="X17" i="23"/>
  <c r="X18" i="23" s="1"/>
  <c r="X31" i="23" s="1"/>
  <c r="W17" i="23"/>
  <c r="W18" i="23" s="1"/>
  <c r="W31" i="23" s="1"/>
  <c r="V17" i="23"/>
  <c r="V18" i="23" s="1"/>
  <c r="V31" i="23" s="1"/>
  <c r="U17" i="23"/>
  <c r="U18" i="23" s="1"/>
  <c r="U31" i="23" s="1"/>
  <c r="T17" i="23"/>
  <c r="T18" i="23" s="1"/>
  <c r="T31" i="23" s="1"/>
  <c r="S17" i="23"/>
  <c r="S18" i="23" s="1"/>
  <c r="S31" i="23" s="1"/>
  <c r="R17" i="23"/>
  <c r="R18" i="23" s="1"/>
  <c r="R31" i="23" s="1"/>
  <c r="Q17" i="23"/>
  <c r="Q18" i="23" s="1"/>
  <c r="Q31" i="23" s="1"/>
  <c r="P17" i="23"/>
  <c r="P18" i="23" s="1"/>
  <c r="P31" i="23" s="1"/>
  <c r="O17" i="23"/>
  <c r="O18" i="23" s="1"/>
  <c r="O31" i="23" s="1"/>
  <c r="N17" i="23"/>
  <c r="N18" i="23" s="1"/>
  <c r="N31" i="23" s="1"/>
  <c r="M17" i="23"/>
  <c r="M18" i="23" s="1"/>
  <c r="M31" i="23" s="1"/>
  <c r="L17" i="23"/>
  <c r="L18" i="23" s="1"/>
  <c r="L31" i="23" s="1"/>
  <c r="K17" i="23"/>
  <c r="K18" i="23" s="1"/>
  <c r="K31" i="23" s="1"/>
  <c r="J17" i="23"/>
  <c r="J18" i="23" s="1"/>
  <c r="J31" i="23" s="1"/>
  <c r="AH29" i="7" l="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0" i="21"/>
  <c r="AI20" i="21"/>
  <c r="AJ20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1" i="21"/>
  <c r="AI21" i="21"/>
  <c r="AJ21" i="21"/>
  <c r="D21" i="21"/>
  <c r="D20" i="21"/>
  <c r="AJ19" i="21"/>
  <c r="E30" i="2"/>
  <c r="E40" i="2" s="1"/>
  <c r="F30" i="2"/>
  <c r="F40" i="2" s="1"/>
  <c r="G30" i="2"/>
  <c r="H30" i="2"/>
  <c r="I30" i="2"/>
  <c r="J30" i="2"/>
  <c r="K30" i="2"/>
  <c r="L30" i="2"/>
  <c r="M30" i="2"/>
  <c r="N30" i="2"/>
  <c r="O30" i="2"/>
  <c r="P30" i="2"/>
  <c r="Q30" i="2"/>
  <c r="Q40" i="2" s="1"/>
  <c r="R30" i="2"/>
  <c r="R40" i="2" s="1"/>
  <c r="S30" i="2"/>
  <c r="S40" i="2" s="1"/>
  <c r="T30" i="2"/>
  <c r="T40" i="2" s="1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B54" i="2"/>
  <c r="C54" i="2"/>
  <c r="D54" i="2"/>
  <c r="E54" i="2"/>
  <c r="F54" i="2"/>
  <c r="G54" i="2"/>
  <c r="H54" i="2"/>
  <c r="I54" i="2"/>
  <c r="B55" i="2"/>
  <c r="C55" i="2"/>
  <c r="D55" i="2"/>
  <c r="E55" i="2"/>
  <c r="F55" i="2"/>
  <c r="G55" i="2"/>
  <c r="H55" i="2"/>
  <c r="I5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B49" i="2" s="1"/>
  <c r="AD35" i="2"/>
  <c r="C49" i="2" s="1"/>
  <c r="AE35" i="2"/>
  <c r="D49" i="2" s="1"/>
  <c r="AF35" i="2"/>
  <c r="E49" i="2" s="1"/>
  <c r="AG35" i="2"/>
  <c r="F49" i="2" s="1"/>
  <c r="AH35" i="2"/>
  <c r="G49" i="2" s="1"/>
  <c r="AI35" i="2"/>
  <c r="H49" i="2" s="1"/>
  <c r="AJ35" i="2"/>
  <c r="I49" i="2" s="1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B50" i="2" s="1"/>
  <c r="AD36" i="2"/>
  <c r="C50" i="2" s="1"/>
  <c r="AE36" i="2"/>
  <c r="D50" i="2" s="1"/>
  <c r="AF36" i="2"/>
  <c r="E50" i="2" s="1"/>
  <c r="AG36" i="2"/>
  <c r="F50" i="2" s="1"/>
  <c r="AH36" i="2"/>
  <c r="G50" i="2" s="1"/>
  <c r="AI36" i="2"/>
  <c r="H50" i="2" s="1"/>
  <c r="AJ36" i="2"/>
  <c r="I50" i="2" s="1"/>
  <c r="D36" i="2"/>
  <c r="D35" i="2"/>
  <c r="D30" i="2"/>
  <c r="D40" i="2" s="1"/>
  <c r="G52" i="2" l="1"/>
  <c r="AH40" i="2"/>
  <c r="F52" i="2"/>
  <c r="F57" i="2" s="1"/>
  <c r="AG40" i="2"/>
  <c r="E52" i="2"/>
  <c r="E57" i="2" s="1"/>
  <c r="AF40" i="2"/>
  <c r="D52" i="2"/>
  <c r="AE40" i="2"/>
  <c r="C52" i="2"/>
  <c r="AD40" i="2"/>
  <c r="P40" i="2"/>
  <c r="B52" i="2"/>
  <c r="AC40" i="2"/>
  <c r="O40" i="2"/>
  <c r="AB40" i="2"/>
  <c r="N40" i="2"/>
  <c r="AA40" i="2"/>
  <c r="M40" i="2"/>
  <c r="Z40" i="2"/>
  <c r="L40" i="2"/>
  <c r="Y40" i="2"/>
  <c r="K40" i="2"/>
  <c r="X40" i="2"/>
  <c r="J40" i="2"/>
  <c r="W40" i="2"/>
  <c r="I40" i="2"/>
  <c r="I52" i="2"/>
  <c r="I57" i="2" s="1"/>
  <c r="AJ40" i="2"/>
  <c r="AJ42" i="2" s="1"/>
  <c r="V40" i="2"/>
  <c r="H40" i="2"/>
  <c r="H52" i="2"/>
  <c r="H57" i="2" s="1"/>
  <c r="AI40" i="2"/>
  <c r="U40" i="2"/>
  <c r="G40" i="2"/>
  <c r="G57" i="2"/>
  <c r="C57" i="2"/>
  <c r="D57" i="2"/>
  <c r="B57" i="2"/>
  <c r="AJ38" i="2"/>
  <c r="C13" i="29"/>
  <c r="D13" i="29"/>
  <c r="E13" i="29"/>
  <c r="F13" i="29"/>
  <c r="G13" i="29"/>
  <c r="H13" i="29"/>
  <c r="I13" i="29"/>
  <c r="J13" i="29"/>
  <c r="K13" i="29"/>
  <c r="L13" i="29"/>
  <c r="M13" i="29"/>
  <c r="N13" i="29"/>
  <c r="O13" i="29"/>
  <c r="P13" i="29"/>
  <c r="Q13" i="29"/>
  <c r="R13" i="29"/>
  <c r="S13" i="29"/>
  <c r="T13" i="29"/>
  <c r="U13" i="29"/>
  <c r="V13" i="29"/>
  <c r="W13" i="29"/>
  <c r="X13" i="29"/>
  <c r="Y13" i="29"/>
  <c r="Z13" i="29"/>
  <c r="AA13" i="29"/>
  <c r="AB13" i="29"/>
  <c r="AC13" i="29"/>
  <c r="AD13" i="29"/>
  <c r="AE13" i="29"/>
  <c r="AF13" i="29"/>
  <c r="AG13" i="29"/>
  <c r="AH13" i="29"/>
  <c r="B13" i="29"/>
  <c r="AJ41" i="2" l="1"/>
  <c r="K57" i="27"/>
  <c r="J57" i="27"/>
  <c r="I57" i="27"/>
  <c r="H57" i="27"/>
  <c r="G57" i="27"/>
  <c r="F57" i="27"/>
  <c r="E57" i="27"/>
  <c r="D57" i="27"/>
  <c r="C57" i="27"/>
  <c r="K56" i="27"/>
  <c r="J56" i="27"/>
  <c r="I56" i="27"/>
  <c r="H56" i="27"/>
  <c r="G56" i="27"/>
  <c r="F56" i="27"/>
  <c r="E56" i="27"/>
  <c r="D56" i="27"/>
  <c r="C56" i="27"/>
  <c r="K55" i="27"/>
  <c r="J55" i="27"/>
  <c r="I55" i="27"/>
  <c r="H55" i="27"/>
  <c r="G55" i="27"/>
  <c r="F55" i="27"/>
  <c r="E55" i="27"/>
  <c r="D55" i="27"/>
  <c r="C55" i="27"/>
  <c r="K54" i="27"/>
  <c r="J54" i="27"/>
  <c r="I54" i="27"/>
  <c r="H54" i="27"/>
  <c r="G54" i="27"/>
  <c r="F54" i="27"/>
  <c r="E54" i="27"/>
  <c r="D54" i="27"/>
  <c r="C54" i="27"/>
  <c r="K53" i="27"/>
  <c r="J53" i="27"/>
  <c r="I53" i="27"/>
  <c r="H53" i="27"/>
  <c r="G53" i="27"/>
  <c r="F53" i="27"/>
  <c r="E53" i="27"/>
  <c r="D53" i="27"/>
  <c r="C53" i="27"/>
  <c r="K52" i="27"/>
  <c r="J52" i="27"/>
  <c r="I52" i="27"/>
  <c r="H52" i="27"/>
  <c r="G52" i="27"/>
  <c r="F52" i="27"/>
  <c r="E52" i="27"/>
  <c r="D52" i="27"/>
  <c r="C52" i="27"/>
  <c r="K51" i="27"/>
  <c r="J51" i="27"/>
  <c r="I51" i="27"/>
  <c r="H51" i="27"/>
  <c r="G51" i="27"/>
  <c r="F51" i="27"/>
  <c r="E51" i="27"/>
  <c r="D51" i="27"/>
  <c r="C51" i="27"/>
  <c r="K50" i="27"/>
  <c r="J50" i="27"/>
  <c r="I50" i="27"/>
  <c r="H50" i="27"/>
  <c r="G50" i="27"/>
  <c r="F50" i="27"/>
  <c r="E50" i="27"/>
  <c r="D50" i="27"/>
  <c r="C50" i="27"/>
  <c r="K49" i="27"/>
  <c r="J49" i="27"/>
  <c r="I49" i="27"/>
  <c r="H49" i="27"/>
  <c r="G49" i="27"/>
  <c r="F49" i="27"/>
  <c r="E49" i="27"/>
  <c r="D49" i="27"/>
  <c r="C49" i="27"/>
  <c r="K48" i="27"/>
  <c r="J48" i="27"/>
  <c r="I48" i="27"/>
  <c r="H48" i="27"/>
  <c r="G48" i="27"/>
  <c r="F48" i="27"/>
  <c r="E48" i="27"/>
  <c r="D48" i="27"/>
  <c r="C48" i="27"/>
  <c r="K47" i="27"/>
  <c r="J47" i="27"/>
  <c r="I47" i="27"/>
  <c r="H47" i="27"/>
  <c r="G47" i="27"/>
  <c r="F47" i="27"/>
  <c r="E47" i="27"/>
  <c r="D47" i="27"/>
  <c r="C47" i="27"/>
  <c r="K46" i="27"/>
  <c r="J46" i="27"/>
  <c r="I46" i="27"/>
  <c r="H46" i="27"/>
  <c r="G46" i="27"/>
  <c r="F46" i="27"/>
  <c r="E46" i="27"/>
  <c r="D46" i="27"/>
  <c r="C46" i="27"/>
  <c r="K45" i="27"/>
  <c r="J45" i="27"/>
  <c r="I45" i="27"/>
  <c r="H45" i="27"/>
  <c r="G45" i="27"/>
  <c r="F45" i="27"/>
  <c r="E45" i="27"/>
  <c r="D45" i="27"/>
  <c r="C45" i="27"/>
  <c r="K44" i="27"/>
  <c r="J44" i="27"/>
  <c r="I44" i="27"/>
  <c r="H44" i="27"/>
  <c r="G44" i="27"/>
  <c r="F44" i="27"/>
  <c r="E44" i="27"/>
  <c r="D44" i="27"/>
  <c r="C44" i="27"/>
  <c r="K43" i="27"/>
  <c r="J43" i="27"/>
  <c r="I43" i="27"/>
  <c r="H43" i="27"/>
  <c r="G43" i="27"/>
  <c r="F43" i="27"/>
  <c r="E43" i="27"/>
  <c r="D43" i="27"/>
  <c r="C43" i="27"/>
  <c r="K42" i="27"/>
  <c r="J42" i="27"/>
  <c r="I42" i="27"/>
  <c r="H42" i="27"/>
  <c r="G42" i="27"/>
  <c r="F42" i="27"/>
  <c r="E42" i="27"/>
  <c r="D42" i="27"/>
  <c r="C42" i="27"/>
  <c r="K41" i="27"/>
  <c r="J41" i="27"/>
  <c r="I41" i="27"/>
  <c r="H41" i="27"/>
  <c r="G41" i="27"/>
  <c r="F41" i="27"/>
  <c r="E41" i="27"/>
  <c r="D41" i="27"/>
  <c r="C41" i="27"/>
  <c r="K40" i="27"/>
  <c r="J40" i="27"/>
  <c r="I40" i="27"/>
  <c r="H40" i="27"/>
  <c r="G40" i="27"/>
  <c r="F40" i="27"/>
  <c r="E40" i="27"/>
  <c r="D40" i="27"/>
  <c r="C40" i="27"/>
  <c r="K39" i="27"/>
  <c r="J39" i="27"/>
  <c r="I39" i="27"/>
  <c r="H39" i="27"/>
  <c r="G39" i="27"/>
  <c r="F39" i="27"/>
  <c r="E39" i="27"/>
  <c r="D39" i="27"/>
  <c r="C39" i="27"/>
  <c r="K38" i="27"/>
  <c r="J38" i="27"/>
  <c r="I38" i="27"/>
  <c r="H38" i="27"/>
  <c r="G38" i="27"/>
  <c r="F38" i="27"/>
  <c r="E38" i="27"/>
  <c r="D38" i="27"/>
  <c r="C38" i="27"/>
  <c r="K37" i="27"/>
  <c r="J37" i="27"/>
  <c r="I37" i="27"/>
  <c r="H37" i="27"/>
  <c r="G37" i="27"/>
  <c r="F37" i="27"/>
  <c r="E37" i="27"/>
  <c r="D37" i="27"/>
  <c r="C37" i="27"/>
  <c r="K36" i="27"/>
  <c r="J36" i="27"/>
  <c r="I36" i="27"/>
  <c r="H36" i="27"/>
  <c r="G36" i="27"/>
  <c r="F36" i="27"/>
  <c r="E36" i="27"/>
  <c r="D36" i="27"/>
  <c r="C36" i="27"/>
  <c r="K35" i="27"/>
  <c r="J35" i="27"/>
  <c r="I35" i="27"/>
  <c r="H35" i="27"/>
  <c r="G35" i="27"/>
  <c r="F35" i="27"/>
  <c r="E35" i="27"/>
  <c r="D35" i="27"/>
  <c r="C35" i="27"/>
  <c r="K34" i="27"/>
  <c r="J34" i="27"/>
  <c r="I34" i="27"/>
  <c r="H34" i="27"/>
  <c r="G34" i="27"/>
  <c r="F34" i="27"/>
  <c r="E34" i="27"/>
  <c r="D34" i="27"/>
  <c r="C34" i="27"/>
  <c r="K33" i="27"/>
  <c r="J33" i="27"/>
  <c r="I33" i="27"/>
  <c r="H33" i="27"/>
  <c r="G33" i="27"/>
  <c r="F33" i="27"/>
  <c r="E33" i="27"/>
  <c r="D33" i="27"/>
  <c r="C33" i="27"/>
  <c r="K32" i="27"/>
  <c r="J32" i="27"/>
  <c r="I32" i="27"/>
  <c r="H32" i="27"/>
  <c r="G32" i="27"/>
  <c r="F32" i="27"/>
  <c r="E32" i="27"/>
  <c r="D32" i="27"/>
  <c r="C32" i="27"/>
  <c r="K31" i="27"/>
  <c r="J31" i="27"/>
  <c r="I31" i="27"/>
  <c r="H31" i="27"/>
  <c r="G31" i="27"/>
  <c r="F31" i="27"/>
  <c r="E31" i="27"/>
  <c r="D31" i="27"/>
  <c r="C31" i="27"/>
  <c r="K30" i="27"/>
  <c r="J30" i="27"/>
  <c r="I30" i="27"/>
  <c r="H30" i="27"/>
  <c r="G30" i="27"/>
  <c r="F30" i="27"/>
  <c r="E30" i="27"/>
  <c r="D30" i="27"/>
  <c r="C30" i="27"/>
  <c r="K29" i="27"/>
  <c r="J29" i="27"/>
  <c r="I29" i="27"/>
  <c r="H29" i="27"/>
  <c r="G29" i="27"/>
  <c r="F29" i="27"/>
  <c r="E29" i="27"/>
  <c r="D29" i="27"/>
  <c r="C29" i="27"/>
  <c r="K28" i="27"/>
  <c r="J28" i="27"/>
  <c r="I28" i="27"/>
  <c r="H28" i="27"/>
  <c r="G28" i="27"/>
  <c r="F28" i="27"/>
  <c r="E28" i="27"/>
  <c r="D28" i="27"/>
  <c r="C28" i="27"/>
  <c r="K27" i="27"/>
  <c r="J27" i="27"/>
  <c r="I27" i="27"/>
  <c r="H27" i="27"/>
  <c r="G27" i="27"/>
  <c r="F27" i="27"/>
  <c r="E27" i="27"/>
  <c r="D27" i="27"/>
  <c r="C27" i="27"/>
  <c r="K26" i="27"/>
  <c r="J26" i="27"/>
  <c r="I26" i="27"/>
  <c r="H26" i="27"/>
  <c r="G26" i="27"/>
  <c r="F26" i="27"/>
  <c r="E26" i="27"/>
  <c r="D26" i="27"/>
  <c r="C26" i="27"/>
  <c r="K25" i="27"/>
  <c r="J25" i="27"/>
  <c r="I25" i="27"/>
  <c r="H25" i="27"/>
  <c r="G25" i="27"/>
  <c r="F25" i="27"/>
  <c r="E25" i="27"/>
  <c r="D25" i="27"/>
  <c r="C25" i="27"/>
  <c r="K24" i="27"/>
  <c r="J24" i="27"/>
  <c r="I24" i="27"/>
  <c r="H24" i="27"/>
  <c r="G24" i="27"/>
  <c r="F24" i="27"/>
  <c r="E24" i="27"/>
  <c r="D24" i="27"/>
  <c r="C24" i="27"/>
  <c r="K23" i="27"/>
  <c r="J23" i="27"/>
  <c r="I23" i="27"/>
  <c r="H23" i="27"/>
  <c r="G23" i="27"/>
  <c r="F23" i="27"/>
  <c r="E23" i="27"/>
  <c r="D23" i="27"/>
  <c r="C23" i="27"/>
  <c r="K22" i="27"/>
  <c r="J22" i="27"/>
  <c r="I22" i="27"/>
  <c r="H22" i="27"/>
  <c r="G22" i="27"/>
  <c r="F22" i="27"/>
  <c r="E22" i="27"/>
  <c r="D22" i="27"/>
  <c r="C22" i="27"/>
  <c r="K21" i="27"/>
  <c r="J21" i="27"/>
  <c r="I21" i="27"/>
  <c r="H21" i="27"/>
  <c r="G21" i="27"/>
  <c r="F21" i="27"/>
  <c r="E21" i="27"/>
  <c r="D21" i="27"/>
  <c r="C21" i="27"/>
  <c r="K20" i="27"/>
  <c r="J20" i="27"/>
  <c r="I20" i="27"/>
  <c r="H20" i="27"/>
  <c r="G20" i="27"/>
  <c r="F20" i="27"/>
  <c r="E20" i="27"/>
  <c r="D20" i="27"/>
  <c r="C20" i="27"/>
  <c r="K19" i="27"/>
  <c r="J19" i="27"/>
  <c r="I19" i="27"/>
  <c r="H19" i="27"/>
  <c r="G19" i="27"/>
  <c r="F19" i="27"/>
  <c r="E19" i="27"/>
  <c r="D19" i="27"/>
  <c r="C19" i="27"/>
  <c r="K18" i="27"/>
  <c r="J18" i="27"/>
  <c r="I18" i="27"/>
  <c r="H18" i="27"/>
  <c r="G18" i="27"/>
  <c r="F18" i="27"/>
  <c r="E18" i="27"/>
  <c r="D18" i="27"/>
  <c r="C18" i="27"/>
  <c r="K17" i="27"/>
  <c r="J17" i="27"/>
  <c r="I17" i="27"/>
  <c r="H17" i="27"/>
  <c r="G17" i="27"/>
  <c r="F17" i="27"/>
  <c r="E17" i="27"/>
  <c r="D17" i="27"/>
  <c r="C17" i="27"/>
  <c r="K16" i="27"/>
  <c r="J16" i="27"/>
  <c r="I16" i="27"/>
  <c r="H16" i="27"/>
  <c r="G16" i="27"/>
  <c r="F16" i="27"/>
  <c r="E16" i="27"/>
  <c r="D16" i="27"/>
  <c r="C16" i="27"/>
  <c r="K15" i="27"/>
  <c r="J15" i="27"/>
  <c r="I15" i="27"/>
  <c r="H15" i="27"/>
  <c r="G15" i="27"/>
  <c r="F15" i="27"/>
  <c r="E15" i="27"/>
  <c r="D15" i="27"/>
  <c r="C15" i="27"/>
  <c r="K14" i="27"/>
  <c r="J14" i="27"/>
  <c r="I14" i="27"/>
  <c r="H14" i="27"/>
  <c r="G14" i="27"/>
  <c r="F14" i="27"/>
  <c r="E14" i="27"/>
  <c r="D14" i="27"/>
  <c r="C14" i="27"/>
  <c r="K13" i="27"/>
  <c r="J13" i="27"/>
  <c r="I13" i="27"/>
  <c r="H13" i="27"/>
  <c r="G13" i="27"/>
  <c r="F13" i="27"/>
  <c r="E13" i="27"/>
  <c r="D13" i="27"/>
  <c r="C13" i="27"/>
  <c r="K12" i="27"/>
  <c r="J12" i="27"/>
  <c r="I12" i="27"/>
  <c r="H12" i="27"/>
  <c r="G12" i="27"/>
  <c r="F12" i="27"/>
  <c r="E12" i="27"/>
  <c r="D12" i="27"/>
  <c r="C12" i="27"/>
  <c r="K11" i="27"/>
  <c r="J11" i="27"/>
  <c r="I11" i="27"/>
  <c r="H11" i="27"/>
  <c r="G11" i="27"/>
  <c r="F11" i="27"/>
  <c r="E11" i="27"/>
  <c r="D11" i="27"/>
  <c r="C11" i="27"/>
  <c r="K10" i="27"/>
  <c r="J10" i="27"/>
  <c r="I10" i="27"/>
  <c r="H10" i="27"/>
  <c r="G10" i="27"/>
  <c r="F10" i="27"/>
  <c r="E10" i="27"/>
  <c r="D10" i="27"/>
  <c r="C10" i="27"/>
  <c r="K9" i="27"/>
  <c r="J9" i="27"/>
  <c r="I9" i="27"/>
  <c r="H9" i="27"/>
  <c r="G9" i="27"/>
  <c r="F9" i="27"/>
  <c r="E9" i="27"/>
  <c r="D9" i="27"/>
  <c r="C9" i="27"/>
  <c r="K8" i="27"/>
  <c r="J8" i="27"/>
  <c r="I8" i="27"/>
  <c r="H8" i="27"/>
  <c r="G8" i="27"/>
  <c r="F8" i="27"/>
  <c r="E8" i="27"/>
  <c r="D8" i="27"/>
  <c r="C8" i="27"/>
  <c r="K7" i="27"/>
  <c r="J7" i="27"/>
  <c r="I7" i="27"/>
  <c r="H7" i="27"/>
  <c r="G7" i="27"/>
  <c r="F7" i="27"/>
  <c r="E7" i="27"/>
  <c r="D7" i="27"/>
  <c r="C7" i="27"/>
  <c r="K6" i="27"/>
  <c r="J6" i="27"/>
  <c r="I6" i="27"/>
  <c r="H6" i="27"/>
  <c r="G6" i="27"/>
  <c r="F6" i="27"/>
  <c r="E6" i="27"/>
  <c r="D6" i="27"/>
  <c r="C6" i="27"/>
  <c r="B32" i="27" l="1"/>
  <c r="B37" i="27"/>
  <c r="B30" i="27"/>
  <c r="B47" i="27"/>
  <c r="B54" i="27"/>
  <c r="B21" i="27"/>
  <c r="B22" i="27"/>
  <c r="B38" i="27"/>
  <c r="B46" i="27"/>
  <c r="B14" i="27"/>
  <c r="B9" i="27"/>
  <c r="B10" i="27"/>
  <c r="B13" i="27"/>
  <c r="B55" i="27"/>
  <c r="B16" i="27"/>
  <c r="B24" i="27"/>
  <c r="B36" i="27"/>
  <c r="B44" i="27"/>
  <c r="B52" i="27"/>
  <c r="B57" i="27"/>
  <c r="B18" i="27"/>
  <c r="B26" i="27"/>
  <c r="B34" i="27"/>
  <c r="B41" i="27"/>
  <c r="B42" i="27"/>
  <c r="B50" i="27"/>
  <c r="B15" i="27"/>
  <c r="B17" i="27"/>
  <c r="B25" i="27"/>
  <c r="B27" i="27"/>
  <c r="B35" i="27"/>
  <c r="B43" i="27"/>
  <c r="B51" i="27"/>
  <c r="B7" i="27"/>
  <c r="B23" i="27"/>
  <c r="B29" i="27"/>
  <c r="B11" i="27"/>
  <c r="B19" i="27"/>
  <c r="B8" i="27"/>
  <c r="B12" i="27"/>
  <c r="B20" i="27"/>
  <c r="B28" i="27"/>
  <c r="B40" i="27"/>
  <c r="B31" i="27"/>
  <c r="B39" i="27"/>
  <c r="B45" i="27"/>
  <c r="B53" i="27"/>
  <c r="B56" i="27"/>
  <c r="B6" i="27"/>
  <c r="B48" i="27"/>
  <c r="B33" i="27"/>
  <c r="B49" i="27"/>
  <c r="E19" i="21" l="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D19" i="21"/>
  <c r="AG11" i="14" l="1"/>
  <c r="AG12" i="12"/>
  <c r="AG11" i="9" l="1"/>
  <c r="AG23" i="8"/>
  <c r="AF23" i="8"/>
  <c r="AE23" i="8"/>
  <c r="AD23" i="8"/>
  <c r="AC23" i="8"/>
  <c r="AB23" i="8"/>
  <c r="AA23" i="8"/>
  <c r="Z23" i="8"/>
  <c r="Y23" i="8"/>
  <c r="X23" i="8"/>
  <c r="W23" i="8"/>
  <c r="V23" i="8"/>
  <c r="U23" i="8"/>
  <c r="T23" i="8"/>
  <c r="S23" i="8"/>
  <c r="R23" i="8"/>
  <c r="Q23" i="8"/>
  <c r="P23" i="8"/>
  <c r="O23" i="8"/>
  <c r="N23" i="8"/>
  <c r="M23" i="8"/>
  <c r="L23" i="8"/>
  <c r="K23" i="8"/>
  <c r="J23" i="8"/>
  <c r="I23" i="8"/>
  <c r="H23" i="8"/>
  <c r="G23" i="8"/>
  <c r="F23" i="8"/>
  <c r="E23" i="8"/>
  <c r="D23" i="8"/>
  <c r="C23" i="8"/>
  <c r="B23" i="8"/>
  <c r="AG14" i="8"/>
  <c r="AG29" i="7"/>
  <c r="AI5" i="2"/>
  <c r="AI12" i="2" s="1"/>
  <c r="AI28" i="2" s="1"/>
  <c r="AI38" i="2" l="1"/>
  <c r="AI41" i="2" l="1"/>
  <c r="AI42" i="2"/>
  <c r="C14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B14" i="8"/>
  <c r="AF11" i="14"/>
  <c r="C11" i="14"/>
  <c r="D11" i="14"/>
  <c r="E11" i="14"/>
  <c r="F11" i="14"/>
  <c r="G11" i="14"/>
  <c r="H11" i="14"/>
  <c r="I11" i="14"/>
  <c r="J11" i="14"/>
  <c r="K11" i="14"/>
  <c r="L11" i="14"/>
  <c r="M11" i="14"/>
  <c r="N11" i="14"/>
  <c r="O11" i="14"/>
  <c r="P11" i="14"/>
  <c r="Q11" i="14"/>
  <c r="R11" i="14"/>
  <c r="S11" i="14"/>
  <c r="T11" i="14"/>
  <c r="U11" i="14"/>
  <c r="V11" i="14"/>
  <c r="W11" i="14"/>
  <c r="X11" i="14"/>
  <c r="Y11" i="14"/>
  <c r="Z11" i="14"/>
  <c r="AA11" i="14"/>
  <c r="AB11" i="14"/>
  <c r="AC11" i="14"/>
  <c r="AD11" i="14"/>
  <c r="AE11" i="14"/>
  <c r="B11" i="14"/>
  <c r="AF12" i="12" l="1"/>
  <c r="AF11" i="9"/>
  <c r="N38" i="2" l="1"/>
  <c r="AA38" i="2"/>
  <c r="W38" i="2"/>
  <c r="M38" i="2"/>
  <c r="F38" i="2"/>
  <c r="AC38" i="2"/>
  <c r="H38" i="2"/>
  <c r="Q38" i="2"/>
  <c r="AB38" i="2"/>
  <c r="I38" i="2"/>
  <c r="Y38" i="2"/>
  <c r="X38" i="2"/>
  <c r="J38" i="2"/>
  <c r="Z38" i="2"/>
  <c r="R38" i="2"/>
  <c r="K38" i="2"/>
  <c r="AG38" i="2"/>
  <c r="D38" i="2"/>
  <c r="AD38" i="2"/>
  <c r="O38" i="2"/>
  <c r="AF38" i="2"/>
  <c r="S38" i="2"/>
  <c r="E38" i="2"/>
  <c r="U38" i="2"/>
  <c r="G38" i="2"/>
  <c r="T38" i="2"/>
  <c r="V38" i="2"/>
  <c r="AE38" i="2"/>
  <c r="L38" i="2"/>
  <c r="P38" i="2"/>
  <c r="AH38" i="2"/>
  <c r="AF29" i="7"/>
  <c r="D41" i="2" l="1"/>
  <c r="D42" i="2"/>
  <c r="M41" i="2"/>
  <c r="M42" i="2"/>
  <c r="AH41" i="2"/>
  <c r="AH42" i="2"/>
  <c r="AG41" i="2"/>
  <c r="AG42" i="2"/>
  <c r="W42" i="2"/>
  <c r="W41" i="2"/>
  <c r="P41" i="2"/>
  <c r="P42" i="2"/>
  <c r="K41" i="2"/>
  <c r="K42" i="2"/>
  <c r="AA41" i="2"/>
  <c r="AA42" i="2"/>
  <c r="L41" i="2"/>
  <c r="L42" i="2"/>
  <c r="R41" i="2"/>
  <c r="R42" i="2"/>
  <c r="N41" i="2"/>
  <c r="N42" i="2"/>
  <c r="AE41" i="2"/>
  <c r="AE42" i="2"/>
  <c r="Z41" i="2"/>
  <c r="Z42" i="2"/>
  <c r="V41" i="2"/>
  <c r="V42" i="2"/>
  <c r="J41" i="2"/>
  <c r="J42" i="2"/>
  <c r="T41" i="2"/>
  <c r="T42" i="2"/>
  <c r="X41" i="2"/>
  <c r="X42" i="2"/>
  <c r="G41" i="2"/>
  <c r="G42" i="2"/>
  <c r="Y41" i="2"/>
  <c r="Y42" i="2"/>
  <c r="U41" i="2"/>
  <c r="U42" i="2"/>
  <c r="I41" i="2"/>
  <c r="I42" i="2"/>
  <c r="E41" i="2"/>
  <c r="E42" i="2"/>
  <c r="AB41" i="2"/>
  <c r="AB42" i="2"/>
  <c r="S41" i="2"/>
  <c r="S42" i="2"/>
  <c r="Q41" i="2"/>
  <c r="Q42" i="2"/>
  <c r="AF41" i="2"/>
  <c r="AF42" i="2"/>
  <c r="H41" i="2"/>
  <c r="H42" i="2"/>
  <c r="O41" i="2"/>
  <c r="O42" i="2"/>
  <c r="AC41" i="2"/>
  <c r="AC42" i="2"/>
  <c r="AD41" i="2"/>
  <c r="AD42" i="2"/>
  <c r="F41" i="2"/>
  <c r="F42" i="2"/>
  <c r="C12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B12" i="12"/>
  <c r="C11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B11" i="9"/>
  <c r="C29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B29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tc={0F8F82CD-AEBD-437A-9BF7-4358F7708D7D}</author>
  </authors>
  <commentList>
    <comment ref="A3" authorId="0" shapeId="0" xr:uid="{0F8F82CD-AEBD-437A-9BF7-4358F7708D7D}">
      <text>
        <t>[Kommentartråd]
Din versjon av Excel lar deg lese denne kommentartråden. Eventuelle endringer i den vil imidlertid bli fjernet hvis filen åpnes i en nyere versjon av Excel. Finn ut mer: https://go.microsoft.com/fwlink/?linkid=870924
Kommentar:
    Utenriks sjøfart og luftfart er ikke med</t>
      </text>
    </comment>
  </commentList>
</comments>
</file>

<file path=xl/sharedStrings.xml><?xml version="1.0" encoding="utf-8"?>
<sst xmlns="http://schemas.openxmlformats.org/spreadsheetml/2006/main" count="997" uniqueCount="268">
  <si>
    <t>Tallene er hentet fra Energibalansen til SSB</t>
  </si>
  <si>
    <t>https://www.ssb.no/statbank/table/11561/</t>
  </si>
  <si>
    <t>Kontaktperson NVE:</t>
  </si>
  <si>
    <t>Dag Spilde</t>
  </si>
  <si>
    <t>dsp@nve.no</t>
  </si>
  <si>
    <t>11561: Energibalansen. Tilgang og forbruk, etter energibalanseposter, statistikkvariabel, år og energiprodukt</t>
  </si>
  <si>
    <t>Energibalansen (GWh)</t>
  </si>
  <si>
    <t>Alle energiprodukter</t>
  </si>
  <si>
    <t>Elektrisitet</t>
  </si>
  <si>
    <t>Fjernvarme</t>
  </si>
  <si>
    <t>Bio</t>
  </si>
  <si>
    <t>Olje</t>
  </si>
  <si>
    <t>Fossilt drivstoff</t>
  </si>
  <si>
    <t>Gass</t>
  </si>
  <si>
    <t>Kull og koks</t>
  </si>
  <si>
    <t>Ikke-fornybart avfall</t>
  </si>
  <si>
    <t>Oljeprodukter ikke nevnt andre steder</t>
  </si>
  <si>
    <t>Kull og brunkull</t>
  </si>
  <si>
    <t>Kullprodukter</t>
  </si>
  <si>
    <t>Naturgass</t>
  </si>
  <si>
    <t>Råolje</t>
  </si>
  <si>
    <t>NGL</t>
  </si>
  <si>
    <t>LPG og etan</t>
  </si>
  <si>
    <t>Bensin  (ekskl. bio)</t>
  </si>
  <si>
    <t>Jetparafin</t>
  </si>
  <si>
    <t>Fyringsparafin og andre parafiner</t>
  </si>
  <si>
    <t>Anleggsdiesel</t>
  </si>
  <si>
    <t>Autodiesel  (ekskl. bio)</t>
  </si>
  <si>
    <t>Marine gassoljer</t>
  </si>
  <si>
    <t>Lett fyringsolje</t>
  </si>
  <si>
    <t>Tungdestillater</t>
  </si>
  <si>
    <t>Tungolje</t>
  </si>
  <si>
    <t>Faste biobrensler</t>
  </si>
  <si>
    <t>Flytende biobrensler</t>
  </si>
  <si>
    <t>Biogass</t>
  </si>
  <si>
    <t>Fornybart avfall</t>
  </si>
  <si>
    <t>Energiprodukter ikke nevnt andre steder</t>
  </si>
  <si>
    <t>4.1 Internasjonal sjøfart bunkers</t>
  </si>
  <si>
    <t>4.2 Internasjonal luftfart bunkers</t>
  </si>
  <si>
    <t>5 Lagerendringer (+  = nedgang, - = økning)</t>
  </si>
  <si>
    <t>6 Netto innenlands tilgang (1+2-3-4+5)</t>
  </si>
  <si>
    <t>7 Transformasjon</t>
  </si>
  <si>
    <t>7.1 I jernverk</t>
  </si>
  <si>
    <t>7.2 I oljeraffineri</t>
  </si>
  <si>
    <t>7.3 I varmekraftverk</t>
  </si>
  <si>
    <t>7.4 I kombinerte kraftvarmeverk</t>
  </si>
  <si>
    <t>7.5 I fjernvarmeverk</t>
  </si>
  <si>
    <t>7.6 Annen transformasjon</t>
  </si>
  <si>
    <t>8 Eget forbruk i energiproduserende sektor</t>
  </si>
  <si>
    <t>8.1 Olje- og-gassutvinning</t>
  </si>
  <si>
    <t>8.2 Kullutvinning</t>
  </si>
  <si>
    <t>8.3 Oljeraffinerier</t>
  </si>
  <si>
    <t>8.4 Pumpekraftstasjoner</t>
  </si>
  <si>
    <t>8.5 Vannkraftstasjoner</t>
  </si>
  <si>
    <t>8.6 Vindkraftstasjoner</t>
  </si>
  <si>
    <t>8.7 Varmekraftverk</t>
  </si>
  <si>
    <t>8.8 Kraftvarmeverk</t>
  </si>
  <si>
    <t>8.9 Fjernvarmeverk</t>
  </si>
  <si>
    <t>9 Svinn</t>
  </si>
  <si>
    <t>10 Netto innenlands forbruk inkl. råstoff (11+12)</t>
  </si>
  <si>
    <t>11 Netto innenlands forbruk som råstoff</t>
  </si>
  <si>
    <t>11.1 I produksjon av av kjemiske råvarer</t>
  </si>
  <si>
    <t>11.2 I annen produksjon</t>
  </si>
  <si>
    <t>12 Netto innenlands forbruk eksl. råstoff</t>
  </si>
  <si>
    <t>12.1 Industri og bergverk</t>
  </si>
  <si>
    <t>12.1.1 Produksjon av jern,stål, og ferrolegeringer</t>
  </si>
  <si>
    <t>12.1.2 Produksjon av kjemiske og farmasøytiske produkter</t>
  </si>
  <si>
    <t>12.1.3 Produksjon av ikke-jernholdige metaller</t>
  </si>
  <si>
    <t>12.1.4 Produksjon av ikke metallholdige mineralprodukter</t>
  </si>
  <si>
    <t>12.1.5 Produksjon av motorvogner, tilhengere og andre transportmidler</t>
  </si>
  <si>
    <t>12.1.6 Produksjon av metallvarer, maskiner og utstyr</t>
  </si>
  <si>
    <t>12.1.7 Bergverk</t>
  </si>
  <si>
    <t>12.1.8 Produksjon av nærings- og nytelsesmidler</t>
  </si>
  <si>
    <t>12.1.9 Produksjon av papir og papirvarer, og trykking</t>
  </si>
  <si>
    <t>12.1.10 Treforedling</t>
  </si>
  <si>
    <t>12.1.11 Produksjon av tekstiler, klær, lær og lærvarer</t>
  </si>
  <si>
    <t>12.1.12 Bygg og anlegg</t>
  </si>
  <si>
    <t>12.1.13 Annen industri</t>
  </si>
  <si>
    <t>12.2 Transport</t>
  </si>
  <si>
    <t>12.2.1 Veitransport</t>
  </si>
  <si>
    <t>12.2.2 Banetransport</t>
  </si>
  <si>
    <t>12.2.3 Lufttransport</t>
  </si>
  <si>
    <t>12.2.4 Kysttransport</t>
  </si>
  <si>
    <t>12.2.5 Annen transport</t>
  </si>
  <si>
    <t>12.3 Andre forbruksgrupper</t>
  </si>
  <si>
    <t>12.3.1 Jordbruk og skogbruk</t>
  </si>
  <si>
    <t>12.3.2 Fiske</t>
  </si>
  <si>
    <t>12.3.3 Privat og offentlig tjenesteyting, inkl. forsvar</t>
  </si>
  <si>
    <t>12.3.4 Private husholdninger</t>
  </si>
  <si>
    <t>11561: Energibalansen. Tilgang og forbruk, etter energibalanseposter, energiprodukt, statistikkvariabel og år</t>
  </si>
  <si>
    <t>Samlet energibruk innenlands</t>
  </si>
  <si>
    <t>Energibalansen</t>
  </si>
  <si>
    <t>TWh</t>
  </si>
  <si>
    <t>Energisektoren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</si>
  <si>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</si>
  <si>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</si>
  <si>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</si>
  <si>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</si>
  <si>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</si>
  <si>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</si>
  <si>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</si>
  <si>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</si>
  <si>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</si>
  <si>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</si>
  <si>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</si>
  <si>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</si>
  <si>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</si>
  <si>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</si>
  <si>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</si>
  <si>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</si>
  <si>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</si>
  <si>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</si>
  <si>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</si>
  <si>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</si>
  <si>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</si>
  <si>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</si>
  <si>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</si>
  <si>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</si>
  <si>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</si>
  <si>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</si>
  <si>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</si>
  <si>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</si>
  <si>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</si>
  <si>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</si>
  <si>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Stasjonært forbruk til oljeboring m.m.</t>
  </si>
  <si>
    <t>Andre oljeprodukter</t>
  </si>
  <si>
    <t>Cracker brukt i raffineri (raffineri regnes som industrinæring)</t>
  </si>
  <si>
    <t>Gass i petroleumssektoren</t>
  </si>
  <si>
    <t>Strøm</t>
  </si>
  <si>
    <t>Sum</t>
  </si>
  <si>
    <t>Overføringstap</t>
  </si>
  <si>
    <t>2020</t>
  </si>
  <si>
    <t>https://www.ssb.no/energi-og-industri/energi/statistikk/elektrisitet</t>
  </si>
  <si>
    <t>Sluttbruk</t>
  </si>
  <si>
    <t>Fyringsolje</t>
  </si>
  <si>
    <t>Bioenergi</t>
  </si>
  <si>
    <t>Fossilt avfall</t>
  </si>
  <si>
    <t>Sum energi</t>
  </si>
  <si>
    <t>Omfatter fossilt drivstoff til både transportmidler og maskiner.</t>
  </si>
  <si>
    <t>Kommentar:</t>
  </si>
  <si>
    <t>Tall for 1980 og 1985 er usikre og bare egnet for å vise retning i energibruk. Tallene er hentet fra andre kilder enn energibalansen.</t>
  </si>
  <si>
    <t>Kilde:</t>
  </si>
  <si>
    <t xml:space="preserve">Energibalansen </t>
  </si>
  <si>
    <t>2021</t>
  </si>
  <si>
    <t>2022</t>
  </si>
  <si>
    <t>Petroleumssektoren</t>
  </si>
  <si>
    <t>Oljeraffinerier kategoriseres som industri i noen statistikker</t>
  </si>
  <si>
    <t>8.4 og 8.5 Pumpekraft og egenbruk</t>
  </si>
  <si>
    <t xml:space="preserve">Fastlands-Norge uten sokkelen </t>
  </si>
  <si>
    <t>Bygg (husholdninger og tjenesteyting)</t>
  </si>
  <si>
    <t xml:space="preserve">Kilde: Energibalansen og elstat SSB </t>
  </si>
  <si>
    <t>Elektrisitet. Statistikkbanken (ssb.no)</t>
  </si>
  <si>
    <t>Sum - Bruttoforbruk av strøm</t>
  </si>
  <si>
    <t>Tall før 1990 er usikre</t>
  </si>
  <si>
    <t>fordeling på sektorer i 1950 og 1955 er anslag gjort av NVE</t>
  </si>
  <si>
    <t>Strømforbruk Bygg</t>
  </si>
  <si>
    <t>Av dette datasentre</t>
  </si>
  <si>
    <t>Temperaturkorrigert elektrisk kraft 1990_2023.xlsx</t>
  </si>
  <si>
    <t xml:space="preserve">Bygg og anlegg er egen kategori og er ikke med i disse tallene. Energivarer brukt som råstoff i industrien er heller ikke med i disse tallene. </t>
  </si>
  <si>
    <t>Energibruk etter vare</t>
  </si>
  <si>
    <t>Energibruk etter næring</t>
  </si>
  <si>
    <t>Aluminium m.m.</t>
  </si>
  <si>
    <t>Jern, stål og ferro</t>
  </si>
  <si>
    <t>Kjemisk industri</t>
  </si>
  <si>
    <t>Mineralsk industri</t>
  </si>
  <si>
    <t>Treindustri</t>
  </si>
  <si>
    <t>Næringsdmidddelindustri</t>
  </si>
  <si>
    <t>Verfts- og verkstedind.</t>
  </si>
  <si>
    <t>Annen industri</t>
  </si>
  <si>
    <t>Bergverk</t>
  </si>
  <si>
    <t>Kommentar</t>
  </si>
  <si>
    <t>Bensin</t>
  </si>
  <si>
    <t>Diesel</t>
  </si>
  <si>
    <t>Marine gassolje</t>
  </si>
  <si>
    <t>Biodrivstoff</t>
  </si>
  <si>
    <t>Veitransport</t>
  </si>
  <si>
    <t>Banetransport</t>
  </si>
  <si>
    <t>Lufttransport</t>
  </si>
  <si>
    <t>Kysttransport eks fiske</t>
  </si>
  <si>
    <t>Disse tallene omfatter ikke drivstoff til maskiner</t>
  </si>
  <si>
    <t>Fyringsolje og gass</t>
  </si>
  <si>
    <t>Strøm til datasentre</t>
  </si>
  <si>
    <t>Sum eksl. Forsvaret og datasentre</t>
  </si>
  <si>
    <t>Husholdninger og tjenesteyting</t>
  </si>
  <si>
    <t>Datasentre</t>
  </si>
  <si>
    <t>Bygg og anlegg</t>
  </si>
  <si>
    <t>08311: Nettoforbruk av elektrisk kraft (GWh), etter statistikkvariabel, forbrukergruppe og år. Statistikkbanken</t>
  </si>
  <si>
    <t>Kilde: SSB</t>
  </si>
  <si>
    <t>Kategori: Informasjon og kommunikasjon</t>
  </si>
  <si>
    <t>2023</t>
  </si>
  <si>
    <t>Transport</t>
  </si>
  <si>
    <t>Industri</t>
  </si>
  <si>
    <t>2015=100</t>
  </si>
  <si>
    <t>08311: Nettoforbruk av elektrisk kraft, etter type forbruk og forbrukergruppe (GWh) 1993 - 2023. Statistikkbanken</t>
  </si>
  <si>
    <t>Husholdninger</t>
  </si>
  <si>
    <t>Tjenesteyting</t>
  </si>
  <si>
    <t>Andre næringer</t>
  </si>
  <si>
    <t>Oljeraffineri</t>
  </si>
  <si>
    <t>Elektrisitet – SSB</t>
  </si>
  <si>
    <t>Energibruk - NVE</t>
  </si>
  <si>
    <t>Energibruk</t>
  </si>
  <si>
    <t>BNP Fastlands-Norge</t>
  </si>
  <si>
    <t>11561: Energibalansen. Tilgang og forbruk, etter energibalanseposter, statistikkvariabel og år</t>
  </si>
  <si>
    <t>11561: Energibalanse. Tilgang og anvendelse av energiprodukter 1990 - 2023. Statistikkbanken</t>
  </si>
  <si>
    <t>Faste 2015-priser (mill. kr)</t>
  </si>
  <si>
    <t>09189: Makroøkonomiske hovedstørrelser, etter makrostørrelse, statistikkvariabel og år</t>
  </si>
  <si>
    <t>Energiintensitet</t>
  </si>
  <si>
    <t>Utvikling i energiintensitet i norsk økonomi: energibruk / BNP</t>
  </si>
  <si>
    <t>Dato - Year</t>
  </si>
  <si>
    <t>Justert kraftbruk [GWh]</t>
  </si>
  <si>
    <t>Faktisk kraftbruk [GWh]</t>
  </si>
  <si>
    <t>Oppvarmingsandel [GWh]</t>
  </si>
  <si>
    <t>Kraftbruk informasjon og tek. [GWh]</t>
  </si>
  <si>
    <t>Egetforbruk sol [GWh]</t>
  </si>
  <si>
    <t>Graddagstall observert</t>
  </si>
  <si>
    <t>Graddagstall historisk</t>
  </si>
  <si>
    <t>Kraft brukt til fjernvarme TK [GWh]</t>
  </si>
  <si>
    <t>Gate- og veilys [GWh]</t>
  </si>
  <si>
    <t>Eksl. Pumpekraft og egenbruk</t>
  </si>
  <si>
    <t>Denne filen er sist oppdatert av NVE i august  2025</t>
  </si>
  <si>
    <t xml:space="preserve">strøm brukt i petroleumssektoren, oljeraffineri, kraftsektoren og til fjernvarme. </t>
  </si>
  <si>
    <t>Temperaturkorrigert forbruk bygg</t>
  </si>
  <si>
    <t>Strømforbruk i bygg eksl. Datasentre</t>
  </si>
  <si>
    <t>Temperaturkorrigeringstillegg for strøm (det samme som i EDs Energifakta Norge)</t>
  </si>
  <si>
    <t xml:space="preserve">Korrigert mot snitt temp. 1991 til 2020. </t>
  </si>
  <si>
    <t>Energibruk i husholdningene – SSB</t>
  </si>
  <si>
    <t>Se også</t>
  </si>
  <si>
    <t>Ikke temperaturkorrigert</t>
  </si>
  <si>
    <t>(ikke temperaturkorrigert)</t>
  </si>
  <si>
    <t>Sum bygg eksl. Fossilt drivstoff og datasentre</t>
  </si>
  <si>
    <t xml:space="preserve">Fossilt drivstoff </t>
  </si>
  <si>
    <t>Mye av dette er drivstoff brukt av forsvaret</t>
  </si>
  <si>
    <t xml:space="preserve">Kilde: </t>
  </si>
  <si>
    <t>2024</t>
  </si>
  <si>
    <t xml:space="preserve">Utslipp til luft i Norge </t>
  </si>
  <si>
    <t>Utslipp til luft – SSB</t>
  </si>
  <si>
    <t>Alle klimagasser</t>
  </si>
  <si>
    <t>Millioner tonn CO2-ekvivalenter</t>
  </si>
  <si>
    <t>Netto innenlands energibruk</t>
  </si>
  <si>
    <t xml:space="preserve">Hvorav innlands sluttbruk av energi </t>
  </si>
  <si>
    <t xml:space="preserve"> </t>
  </si>
  <si>
    <t>Bruttonasjonalprodukt Fastlands-Norge, markedsverdi</t>
  </si>
  <si>
    <t>09189: Makroøkonomiske hovedstørrelser 1970 - 2024. Statistikkbanken</t>
  </si>
  <si>
    <t>11561: Energibalansen. Tilgang og forbruk, etter energiprodukt, energibalanseposter, statistikkvariabel og år</t>
  </si>
  <si>
    <t>https://nveazure.sharepoint.com/:x:/r/sites/ORG-EKB/Delte%20dokumenter/Energibruk/13_Indikatorer/2023%20Prosjekt%20indikatorer/04%20Analyse%20indikatorer/Indikator_Analyse%202025.xlsx?d=w5486f5282ad245e8bc46adfb2fd1e87d&amp;csf=1&amp;web=1&amp;e=34gRTs</t>
  </si>
  <si>
    <t xml:space="preserve">Tallene er hentet fra filen "Indikator_Analyse 2025.xlxs" på området: </t>
  </si>
  <si>
    <t>Fossil energi</t>
  </si>
  <si>
    <t>Strøm, bio og fjernvarme</t>
  </si>
  <si>
    <t>Andel fossil energi</t>
  </si>
  <si>
    <t>Strøm og fjervarme kan være produsert fra fossile energikilder</t>
  </si>
  <si>
    <t>Endring</t>
  </si>
  <si>
    <t>Netto innenlads forbruk eks råstoff (GWh)</t>
  </si>
  <si>
    <t>Energiintensitet (Energibruk/Faste 2015-priser)</t>
  </si>
  <si>
    <t xml:space="preserve">Energiintensitet, prosent </t>
  </si>
  <si>
    <t>Energiforsyning</t>
  </si>
  <si>
    <t>Bygg</t>
  </si>
  <si>
    <t>Veitrafikk</t>
  </si>
  <si>
    <t>Luftfart, sjøfart og maskiner</t>
  </si>
  <si>
    <t>Jordbruk</t>
  </si>
  <si>
    <t>Andre kilder</t>
  </si>
  <si>
    <t>Kategori</t>
  </si>
  <si>
    <t>10 TWh Mål</t>
  </si>
  <si>
    <t>Brukte filtre:
Year er mindre enn 2025</t>
  </si>
  <si>
    <t>Gate- og veilys</t>
  </si>
  <si>
    <t>Kilde: Elhub/NVE</t>
  </si>
  <si>
    <t xml:space="preserve"> Korrigeringstillegget er hentet fra rad 123 i filen :</t>
  </si>
  <si>
    <t xml:space="preserve">Temperaturkorrigert bruttoforbruk av strøm. EKS pumpekraft og egenbruk. </t>
  </si>
  <si>
    <t xml:space="preserve">Tallene er hentet fra intern PBI - løsning. Kilde SSB.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</si>
</sst>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-;\-* #,##0.00_-;_-* &quot;-&quot;??_-;_-@_-"/>
    <numFmt numFmtId="165" formatCode="0.0"/>
    <numFmt numFmtId="166" formatCode="0.0\ %"/>
    <numFmt numFmtId="167" formatCode="_-* #,##0_-;\-* #,##0_-;_-* &quot;-&quot;??_-;_-@_-"/>
    <numFmt numFmtId="168" formatCode="_-* #,##0.0_-;\-* #,##0.0_-;_-* &quot;-&quot;??_-;_-@_-"/>
    <numFmt numFmtId="169" formatCode="0.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sz val="11"/>
      <color theme="4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9" tint="-0.499984740745262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FF0000"/>
      <name val="Calibri"/>
      <family val="2"/>
    </font>
    <font>
      <b/>
      <sz val="11"/>
      <color theme="9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rgb="FFFF0000"/>
      <name val="Calibri"/>
      <family val="2"/>
    </font>
    <font>
      <b/>
      <sz val="11"/>
      <name val="Calibri"/>
      <family val="2"/>
    </font>
    <font>
      <b/>
      <sz val="11"/>
      <color theme="5" tint="-0.499984740745262"/>
      <name val="Calibri"/>
      <family val="2"/>
      <scheme val="minor"/>
    </font>
    <font>
      <b/>
      <sz val="11"/>
      <color rgb="FF996633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name val="Aptos Narrow"/>
      <family val="2"/>
    </font>
    <font>
      <b/>
      <sz val="10"/>
      <color rgb="FF162327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9EDF7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2" fillId="0" borderId="0" applyBorder="0"/>
    <xf numFmtId="0" fontId="12" fillId="0" borderId="0" applyBorder="0"/>
    <xf numFmtId="0" fontId="16" fillId="0" borderId="0" applyNumberFormat="0" applyFill="0" applyBorder="0" applyAlignment="0" applyProtection="0"/>
    <xf numFmtId="9" fontId="1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22" fillId="0" borderId="0"/>
  </cellStyleXfs>
  <cellXfs count="87">
    <xf numFmtId="0" fontId="0" fillId="0" borderId="0" xfId="0"/>
    <xf numFmtId="165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2"/>
    <xf numFmtId="1" fontId="0" fillId="0" borderId="0" xfId="0" applyNumberFormat="1"/>
    <xf numFmtId="0" fontId="6" fillId="0" borderId="0" xfId="0" applyFont="1"/>
    <xf numFmtId="0" fontId="2" fillId="0" borderId="0" xfId="0" applyFont="1"/>
    <xf numFmtId="9" fontId="0" fillId="0" borderId="0" xfId="1" applyFont="1"/>
    <xf numFmtId="0" fontId="7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166" fontId="0" fillId="0" borderId="0" xfId="1" applyNumberFormat="1" applyFont="1"/>
    <xf numFmtId="0" fontId="0" fillId="2" borderId="0" xfId="0" applyFill="1"/>
    <xf numFmtId="0" fontId="0" fillId="3" borderId="0" xfId="0" applyFill="1"/>
    <xf numFmtId="0" fontId="0" fillId="3" borderId="1" xfId="0" applyFill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/>
    </xf>
    <xf numFmtId="1" fontId="2" fillId="0" borderId="0" xfId="0" applyNumberFormat="1" applyFont="1"/>
    <xf numFmtId="0" fontId="6" fillId="0" borderId="2" xfId="0" applyFont="1" applyBorder="1"/>
    <xf numFmtId="0" fontId="2" fillId="0" borderId="2" xfId="0" applyFont="1" applyBorder="1"/>
    <xf numFmtId="165" fontId="2" fillId="0" borderId="0" xfId="0" applyNumberFormat="1" applyFont="1"/>
    <xf numFmtId="0" fontId="9" fillId="0" borderId="0" xfId="0" applyFont="1"/>
    <xf numFmtId="0" fontId="11" fillId="0" borderId="0" xfId="0" applyFont="1"/>
    <xf numFmtId="1" fontId="11" fillId="0" borderId="0" xfId="0" applyNumberFormat="1" applyFont="1"/>
    <xf numFmtId="9" fontId="2" fillId="0" borderId="0" xfId="1" applyFont="1"/>
    <xf numFmtId="167" fontId="0" fillId="0" borderId="0" xfId="3" applyNumberFormat="1" applyFont="1"/>
    <xf numFmtId="166" fontId="0" fillId="0" borderId="0" xfId="0" applyNumberFormat="1"/>
    <xf numFmtId="9" fontId="0" fillId="0" borderId="0" xfId="0" applyNumberFormat="1"/>
    <xf numFmtId="168" fontId="0" fillId="0" borderId="0" xfId="0" applyNumberFormat="1"/>
    <xf numFmtId="9" fontId="10" fillId="0" borderId="0" xfId="1" applyFont="1"/>
    <xf numFmtId="0" fontId="0" fillId="0" borderId="1" xfId="0" applyBorder="1"/>
    <xf numFmtId="167" fontId="0" fillId="2" borderId="0" xfId="3" applyNumberFormat="1" applyFont="1" applyFill="1" applyAlignment="1">
      <alignment horizontal="right"/>
    </xf>
    <xf numFmtId="167" fontId="0" fillId="3" borderId="0" xfId="3" applyNumberFormat="1" applyFont="1" applyFill="1" applyAlignment="1">
      <alignment horizontal="right"/>
    </xf>
    <xf numFmtId="167" fontId="0" fillId="3" borderId="1" xfId="3" applyNumberFormat="1" applyFont="1" applyFill="1" applyBorder="1" applyAlignment="1">
      <alignment horizontal="right"/>
    </xf>
    <xf numFmtId="167" fontId="2" fillId="0" borderId="2" xfId="3" applyNumberFormat="1" applyFont="1" applyBorder="1"/>
    <xf numFmtId="167" fontId="2" fillId="2" borderId="2" xfId="3" applyNumberFormat="1" applyFont="1" applyFill="1" applyBorder="1" applyAlignment="1">
      <alignment horizontal="right"/>
    </xf>
    <xf numFmtId="167" fontId="2" fillId="3" borderId="2" xfId="3" applyNumberFormat="1" applyFont="1" applyFill="1" applyBorder="1" applyAlignment="1">
      <alignment horizontal="right"/>
    </xf>
    <xf numFmtId="167" fontId="2" fillId="3" borderId="3" xfId="3" applyNumberFormat="1" applyFont="1" applyFill="1" applyBorder="1" applyAlignment="1">
      <alignment horizontal="right"/>
    </xf>
    <xf numFmtId="0" fontId="13" fillId="0" borderId="0" xfId="0" applyFont="1"/>
    <xf numFmtId="0" fontId="15" fillId="0" borderId="0" xfId="0" applyFont="1"/>
    <xf numFmtId="0" fontId="12" fillId="0" borderId="0" xfId="0" applyFont="1"/>
    <xf numFmtId="165" fontId="12" fillId="0" borderId="0" xfId="0" applyNumberFormat="1" applyFont="1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165" fontId="2" fillId="0" borderId="0" xfId="0" applyNumberFormat="1" applyFont="1" applyAlignment="1">
      <alignment horizontal="center"/>
    </xf>
    <xf numFmtId="0" fontId="17" fillId="0" borderId="0" xfId="0" applyFont="1"/>
    <xf numFmtId="165" fontId="0" fillId="0" borderId="0" xfId="1" applyNumberFormat="1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2" fillId="0" borderId="0" xfId="4"/>
    <xf numFmtId="0" fontId="6" fillId="0" borderId="0" xfId="4" applyFont="1"/>
    <xf numFmtId="1" fontId="12" fillId="0" borderId="0" xfId="4" applyNumberFormat="1"/>
    <xf numFmtId="0" fontId="3" fillId="0" borderId="0" xfId="4" applyFont="1"/>
    <xf numFmtId="0" fontId="16" fillId="0" borderId="0" xfId="6"/>
    <xf numFmtId="2" fontId="0" fillId="0" borderId="0" xfId="0" applyNumberFormat="1"/>
    <xf numFmtId="165" fontId="12" fillId="0" borderId="0" xfId="4" applyNumberFormat="1"/>
    <xf numFmtId="0" fontId="21" fillId="0" borderId="0" xfId="0" applyFont="1"/>
    <xf numFmtId="169" fontId="0" fillId="0" borderId="0" xfId="0" applyNumberFormat="1"/>
    <xf numFmtId="165" fontId="10" fillId="0" borderId="0" xfId="0" applyNumberFormat="1" applyFont="1"/>
    <xf numFmtId="165" fontId="7" fillId="0" borderId="0" xfId="0" applyNumberFormat="1" applyFont="1"/>
    <xf numFmtId="165" fontId="10" fillId="0" borderId="0" xfId="1" applyNumberFormat="1" applyFont="1"/>
    <xf numFmtId="165" fontId="11" fillId="0" borderId="0" xfId="0" applyNumberFormat="1" applyFont="1"/>
    <xf numFmtId="167" fontId="12" fillId="0" borderId="0" xfId="3" applyNumberFormat="1" applyFont="1"/>
    <xf numFmtId="168" fontId="0" fillId="0" borderId="0" xfId="3" applyNumberFormat="1" applyFont="1"/>
    <xf numFmtId="168" fontId="0" fillId="0" borderId="0" xfId="3" applyNumberFormat="1" applyFont="1" applyAlignment="1"/>
    <xf numFmtId="9" fontId="12" fillId="0" borderId="0" xfId="1" applyFont="1"/>
    <xf numFmtId="3" fontId="23" fillId="0" borderId="0" xfId="0" applyNumberFormat="1" applyFont="1"/>
    <xf numFmtId="167" fontId="12" fillId="0" borderId="0" xfId="3" applyNumberFormat="1" applyFont="1" applyFill="1"/>
    <xf numFmtId="0" fontId="2" fillId="4" borderId="0" xfId="0" applyFont="1" applyFill="1"/>
    <xf numFmtId="9" fontId="0" fillId="4" borderId="0" xfId="1" applyFont="1" applyFill="1" applyAlignment="1"/>
    <xf numFmtId="0" fontId="2" fillId="5" borderId="5" xfId="0" applyFont="1" applyFill="1" applyBorder="1"/>
    <xf numFmtId="0" fontId="0" fillId="6" borderId="5" xfId="0" applyFill="1" applyBorder="1"/>
    <xf numFmtId="0" fontId="0" fillId="4" borderId="5" xfId="0" applyFill="1" applyBorder="1"/>
    <xf numFmtId="0" fontId="0" fillId="7" borderId="5" xfId="0" applyFill="1" applyBorder="1"/>
    <xf numFmtId="167" fontId="0" fillId="4" borderId="5" xfId="3" applyNumberFormat="1" applyFont="1" applyFill="1" applyBorder="1"/>
    <xf numFmtId="167" fontId="0" fillId="6" borderId="5" xfId="3" applyNumberFormat="1" applyFont="1" applyFill="1" applyBorder="1"/>
    <xf numFmtId="169" fontId="0" fillId="7" borderId="5" xfId="0" applyNumberFormat="1" applyFill="1" applyBorder="1"/>
    <xf numFmtId="166" fontId="0" fillId="4" borderId="0" xfId="1" applyNumberFormat="1" applyFont="1" applyFill="1" applyAlignment="1"/>
    <xf numFmtId="0" fontId="0" fillId="0" borderId="4" xfId="0" applyBorder="1"/>
    <xf numFmtId="165" fontId="13" fillId="0" borderId="0" xfId="0" applyNumberFormat="1" applyFont="1"/>
    <xf numFmtId="0" fontId="0" fillId="0" borderId="0" xfId="0" applyAlignment="1">
      <alignment horizontal="center" textRotation="90"/>
    </xf>
    <xf numFmtId="0" fontId="14" fillId="0" borderId="0" xfId="0" applyFont="1" applyAlignment="1">
      <alignment horizontal="center"/>
    </xf>
  </cellXfs>
  <cellStyles count="10">
    <cellStyle name="Hyperkobling" xfId="2" builtinId="8"/>
    <cellStyle name="Hyperkobling 2" xfId="6" xr:uid="{69A86AE7-7996-4263-8B0B-708D2F891141}"/>
    <cellStyle name="Hyperlink" xfId="8" xr:uid="{00000000-000B-0000-0000-000008000000}"/>
    <cellStyle name="Komma" xfId="3" builtinId="3"/>
    <cellStyle name="Normal" xfId="0" builtinId="0"/>
    <cellStyle name="Normal 2" xfId="4" xr:uid="{0A0D8AA7-4765-47BC-AED4-34FF197B28A1}"/>
    <cellStyle name="Normal 3" xfId="9" xr:uid="{C19ABBB7-EEEB-4246-A285-DA2DAC9D2A45}"/>
    <cellStyle name="Normal 9" xfId="5" xr:uid="{427532E7-55C5-4B62-B702-463C75C24749}"/>
    <cellStyle name="Prosent" xfId="1" builtinId="5"/>
    <cellStyle name="Prosent 2" xfId="7" xr:uid="{14AE0DFB-B495-412F-88C3-82C4DE14BE9B}"/>
  </cellStyles>
  <dxfs count="0"/>
  <tableStyles count="0" defaultTableStyle="TableStyleMedium2" defaultPivotStyle="PivotStyleLight16"/>
  <colors>
    <mruColors>
      <color rgb="FF9AD6E6"/>
      <color rgb="FF663300"/>
      <color rgb="FF336600"/>
      <color rgb="FF8A9D1B"/>
      <color rgb="FF996633"/>
      <color rgb="FFFF9900"/>
      <color rgb="FF829319"/>
      <color rgb="FF000000"/>
      <color rgb="FFA5DAE9"/>
      <color rgb="FF9FDE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5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Energiintensitet!$B$26</c:f>
              <c:strCache>
                <c:ptCount val="1"/>
                <c:pt idx="0">
                  <c:v>BNP Fastlands-Norge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Energiintensitet!$C$25:$L$25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Energiintensitet!$C$26:$L$26</c:f>
              <c:numCache>
                <c:formatCode>_-* #\ ##0.0_-;\-* #\ ##0.0_-;_-* "-"??_-;_-@_-</c:formatCode>
                <c:ptCount val="10"/>
                <c:pt idx="0">
                  <c:v>100</c:v>
                </c:pt>
                <c:pt idx="1">
                  <c:v>100.92237202580637</c:v>
                </c:pt>
                <c:pt idx="2">
                  <c:v>103.09244988405798</c:v>
                </c:pt>
                <c:pt idx="3">
                  <c:v>105.00738647361105</c:v>
                </c:pt>
                <c:pt idx="4">
                  <c:v>107.46313074785081</c:v>
                </c:pt>
                <c:pt idx="5">
                  <c:v>104.50031710961282</c:v>
                </c:pt>
                <c:pt idx="6">
                  <c:v>109.15421625728032</c:v>
                </c:pt>
                <c:pt idx="7">
                  <c:v>113.85914365868754</c:v>
                </c:pt>
                <c:pt idx="8">
                  <c:v>114.60697151521782</c:v>
                </c:pt>
                <c:pt idx="9">
                  <c:v>115.25454071128949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D-4FB9-8ED0-C520FC1CC458}"/>
            </c:ext>
          </c:extLst>
        </c:ser>
        <c:ser>
          <c:idx val="1"/>
          <c:order val="1"/>
          <c:tx>
            <c:strRef>
              <c:f>Energiintensitet!$B$27</c:f>
              <c:strCache>
                <c:ptCount val="1"/>
                <c:pt idx="0">
                  <c:v>Energibruk</c:v>
                </c:pt>
              </c:strCache>
            </c:strRef>
          </c:tx>
          <c:spPr>
            <a:ln w="28575" cap="rnd">
              <a:solidFill>
                <a:srgbClr val="996633"/>
              </a:solidFill>
              <a:round/>
            </a:ln>
            <a:effectLst/>
          </c:spPr>
          <c:marker>
            <c:symbol val="none"/>
          </c:marker>
          <c:cat>
            <c:numRef>
              <c:f>Energiintensitet!$C$25:$L$25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Energiintensitet!$C$27:$L$27</c:f>
              <c:numCache>
                <c:formatCode>_-* #\ ##0.0_-;\-* #\ ##0.0_-;_-* "-"??_-;_-@_-</c:formatCode>
                <c:ptCount val="10"/>
                <c:pt idx="0">
                  <c:v>100</c:v>
                </c:pt>
                <c:pt idx="1">
                  <c:v>101.6828668789453</c:v>
                </c:pt>
                <c:pt idx="2">
                  <c:v>102.23032232836154</c:v>
                </c:pt>
                <c:pt idx="3">
                  <c:v>103.29637078003091</c:v>
                </c:pt>
                <c:pt idx="4">
                  <c:v>102.11254492300243</c:v>
                </c:pt>
                <c:pt idx="5">
                  <c:v>100.45807496787889</c:v>
                </c:pt>
                <c:pt idx="6">
                  <c:v>105.67193639089064</c:v>
                </c:pt>
                <c:pt idx="7">
                  <c:v>101.97847420069644</c:v>
                </c:pt>
                <c:pt idx="8">
                  <c:v>101.29694802897417</c:v>
                </c:pt>
                <c:pt idx="9">
                  <c:v>100.24300318417964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FD-4FB9-8ED0-C520FC1CC458}"/>
            </c:ext>
          </c:extLst>
        </c:ser>
        <c:ser>
          <c:idx val="2"/>
          <c:order val="2"/>
          <c:tx>
            <c:strRef>
              <c:f>Energiintensitet!$B$28</c:f>
              <c:strCache>
                <c:ptCount val="1"/>
                <c:pt idx="0">
                  <c:v>Energiintensitet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Energiintensitet!$C$25:$L$25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Energiintensitet!$C$28:$L$28</c:f>
              <c:numCache>
                <c:formatCode>_-* #\ ##0.0_-;\-* #\ ##0.0_-;_-* "-"??_-;_-@_-</c:formatCode>
                <c:ptCount val="10"/>
                <c:pt idx="0">
                  <c:v>100</c:v>
                </c:pt>
                <c:pt idx="1">
                  <c:v>100.75354437066191</c:v>
                </c:pt>
                <c:pt idx="2">
                  <c:v>99.163733564712032</c:v>
                </c:pt>
                <c:pt idx="3">
                  <c:v>98.370575869907853</c:v>
                </c:pt>
                <c:pt idx="4">
                  <c:v>95.021003215137213</c:v>
                </c:pt>
                <c:pt idx="5">
                  <c:v>96.131837439790786</c:v>
                </c:pt>
                <c:pt idx="6">
                  <c:v>96.809761467956648</c:v>
                </c:pt>
                <c:pt idx="7">
                  <c:v>89.565467404527936</c:v>
                </c:pt>
                <c:pt idx="8">
                  <c:v>88.386375357212614</c:v>
                </c:pt>
                <c:pt idx="9">
                  <c:v>86.975317905510138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FD-4FB9-8ED0-C520FC1CC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0665695"/>
        <c:axId val="900670975"/>
      </c:lineChart>
      <c:catAx>
        <c:axId val="9006656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00670975"/>
        <c:crosses val="autoZero"/>
        <c:auto val="1"/>
        <c:lblAlgn val="ctr"/>
        <c:lblOffset val="100"/>
        <c:noMultiLvlLbl val="0"/>
      </c:catAx>
      <c:valAx>
        <c:axId val="900670975"/>
        <c:scaling>
          <c:orientation val="minMax"/>
          <c:max val="120"/>
          <c:min val="6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Indeks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_-* #\ ##0.0_-;\-* #\ ##0.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006656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474912510936138"/>
          <c:y val="7.746427529892097E-2"/>
          <c:w val="0.29691754155730532"/>
          <c:h val="0.447339603382910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28995627913824"/>
          <c:y val="5.5572305312307682E-2"/>
          <c:w val="0.50994771921148163"/>
          <c:h val="0.86316314451276088"/>
        </c:manualLayout>
      </c:layout>
      <c:lineChart>
        <c:grouping val="standard"/>
        <c:varyColors val="0"/>
        <c:ser>
          <c:idx val="3"/>
          <c:order val="0"/>
          <c:tx>
            <c:strRef>
              <c:f>Energiintensitet!$B$29</c:f>
              <c:strCache>
                <c:ptCount val="1"/>
                <c:pt idx="0">
                  <c:v>BNP Fastlands-Norge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Energiintensitet!$C$25:$L$25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Energiintensitet!$C$29:$L$29</c:f>
              <c:numCache>
                <c:formatCode>0%</c:formatCode>
                <c:ptCount val="10"/>
                <c:pt idx="0">
                  <c:v>0</c:v>
                </c:pt>
                <c:pt idx="1">
                  <c:v>9.2237202580637261E-3</c:v>
                </c:pt>
                <c:pt idx="2">
                  <c:v>3.092449884057993E-2</c:v>
                </c:pt>
                <c:pt idx="3">
                  <c:v>5.0073864736110481E-2</c:v>
                </c:pt>
                <c:pt idx="4">
                  <c:v>7.4631307478508074E-2</c:v>
                </c:pt>
                <c:pt idx="5">
                  <c:v>4.5003171096128204E-2</c:v>
                </c:pt>
                <c:pt idx="6">
                  <c:v>9.1542162572803246E-2</c:v>
                </c:pt>
                <c:pt idx="7">
                  <c:v>0.13859143658687542</c:v>
                </c:pt>
                <c:pt idx="8">
                  <c:v>0.14606971515217818</c:v>
                </c:pt>
                <c:pt idx="9" formatCode="0.0\ %">
                  <c:v>0.15254540711289485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95-4CFB-B811-2091EABDE4E8}"/>
            </c:ext>
          </c:extLst>
        </c:ser>
        <c:ser>
          <c:idx val="4"/>
          <c:order val="1"/>
          <c:tx>
            <c:strRef>
              <c:f>Energiintensitet!$B$30</c:f>
              <c:strCache>
                <c:ptCount val="1"/>
                <c:pt idx="0">
                  <c:v>Energibruk</c:v>
                </c:pt>
              </c:strCache>
            </c:strRef>
          </c:tx>
          <c:spPr>
            <a:ln w="19050" cap="rnd">
              <a:solidFill>
                <a:srgbClr val="336600"/>
              </a:solidFill>
              <a:round/>
            </a:ln>
            <a:effectLst/>
          </c:spPr>
          <c:marker>
            <c:symbol val="none"/>
          </c:marker>
          <c:cat>
            <c:numRef>
              <c:f>Energiintensitet!$C$25:$L$25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Energiintensitet!$C$30:$L$30</c:f>
              <c:numCache>
                <c:formatCode>0%</c:formatCode>
                <c:ptCount val="10"/>
                <c:pt idx="0">
                  <c:v>0</c:v>
                </c:pt>
                <c:pt idx="1">
                  <c:v>1.6828668789453102E-2</c:v>
                </c:pt>
                <c:pt idx="2">
                  <c:v>2.2303223283615441E-2</c:v>
                </c:pt>
                <c:pt idx="3">
                  <c:v>3.2963707800309106E-2</c:v>
                </c:pt>
                <c:pt idx="4">
                  <c:v>2.1125449230024393E-2</c:v>
                </c:pt>
                <c:pt idx="5">
                  <c:v>4.5807496787888943E-3</c:v>
                </c:pt>
                <c:pt idx="6">
                  <c:v>5.6719363908906389E-2</c:v>
                </c:pt>
                <c:pt idx="7">
                  <c:v>1.9784742006964229E-2</c:v>
                </c:pt>
                <c:pt idx="8">
                  <c:v>1.2969480289741727E-2</c:v>
                </c:pt>
                <c:pt idx="9" formatCode="0.0\ %">
                  <c:v>2.4300318417965479E-3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295-4CFB-B811-2091EABDE4E8}"/>
            </c:ext>
          </c:extLst>
        </c:ser>
        <c:ser>
          <c:idx val="5"/>
          <c:order val="2"/>
          <c:tx>
            <c:strRef>
              <c:f>Energiintensitet!$B$31</c:f>
              <c:strCache>
                <c:ptCount val="1"/>
                <c:pt idx="0">
                  <c:v>Energiintensitet</c:v>
                </c:pt>
              </c:strCache>
            </c:strRef>
          </c:tx>
          <c:spPr>
            <a:ln w="1905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Energiintensitet!$C$25:$L$25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Energiintensitet!$C$31:$L$31</c:f>
              <c:numCache>
                <c:formatCode>0%</c:formatCode>
                <c:ptCount val="10"/>
                <c:pt idx="0">
                  <c:v>0</c:v>
                </c:pt>
                <c:pt idx="1">
                  <c:v>7.5354437066191297E-3</c:v>
                </c:pt>
                <c:pt idx="2">
                  <c:v>-8.3626643528797121E-3</c:v>
                </c:pt>
                <c:pt idx="3">
                  <c:v>-1.6294241300921483E-2</c:v>
                </c:pt>
                <c:pt idx="4">
                  <c:v>-4.9789967848627686E-2</c:v>
                </c:pt>
                <c:pt idx="5">
                  <c:v>-3.8681625602091978E-2</c:v>
                </c:pt>
                <c:pt idx="6">
                  <c:v>-3.1902385320433456E-2</c:v>
                </c:pt>
                <c:pt idx="7">
                  <c:v>-0.10434532595472067</c:v>
                </c:pt>
                <c:pt idx="8">
                  <c:v>-0.11613624642787372</c:v>
                </c:pt>
                <c:pt idx="9" formatCode="0.0\ %">
                  <c:v>-0.13024682094489837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295-4CFB-B811-2091EABDE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1375695"/>
        <c:axId val="1071374735"/>
      </c:lineChart>
      <c:catAx>
        <c:axId val="10713756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71374735"/>
        <c:crosses val="autoZero"/>
        <c:auto val="1"/>
        <c:lblAlgn val="ctr"/>
        <c:lblOffset val="100"/>
        <c:noMultiLvlLbl val="0"/>
      </c:catAx>
      <c:valAx>
        <c:axId val="1071374735"/>
        <c:scaling>
          <c:orientation val="minMax"/>
          <c:max val="0.30000000000000004"/>
          <c:min val="-0.3000000000000000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/>
                  <a:t>Prosentvis endring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713756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67529645688675199"/>
          <c:y val="0.35219318303720132"/>
          <c:w val="0.30254492529017579"/>
          <c:h val="0.397960670065549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74005095574167"/>
          <c:y val="6.4814945308776212E-2"/>
          <c:w val="0.85503333440135931"/>
          <c:h val="0.702183581219014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 TWh'!$C$3</c:f>
              <c:strCache>
                <c:ptCount val="1"/>
                <c:pt idx="0">
                  <c:v>Husholdninger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'10 TWh'!$B$4:$B$19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'10 TWh'!$C$4:$C$19</c:f>
              <c:numCache>
                <c:formatCode>0.0</c:formatCode>
                <c:ptCount val="16"/>
                <c:pt idx="0">
                  <c:v>40.309144365208198</c:v>
                </c:pt>
                <c:pt idx="1">
                  <c:v>40.5688328295575</c:v>
                </c:pt>
                <c:pt idx="2">
                  <c:v>40.665782706438101</c:v>
                </c:pt>
                <c:pt idx="3">
                  <c:v>40.997170128402402</c:v>
                </c:pt>
                <c:pt idx="4">
                  <c:v>40.632572901959001</c:v>
                </c:pt>
                <c:pt idx="5">
                  <c:v>43.268279480575998</c:v>
                </c:pt>
                <c:pt idx="6">
                  <c:v>41.708148043772397</c:v>
                </c:pt>
                <c:pt idx="7">
                  <c:v>37.924725480614597</c:v>
                </c:pt>
                <c:pt idx="8">
                  <c:v>38.751250473613702</c:v>
                </c:pt>
                <c:pt idx="9">
                  <c:v>40.8898782776091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9E-4FDF-91D7-A5C5AD3503B6}"/>
            </c:ext>
          </c:extLst>
        </c:ser>
        <c:ser>
          <c:idx val="1"/>
          <c:order val="1"/>
          <c:tx>
            <c:strRef>
              <c:f>'10 TWh'!$D$3</c:f>
              <c:strCache>
                <c:ptCount val="1"/>
                <c:pt idx="0">
                  <c:v>Tjenesteyting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'10 TWh'!$B$4:$B$19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'10 TWh'!$D$4:$D$19</c:f>
              <c:numCache>
                <c:formatCode>0.0</c:formatCode>
                <c:ptCount val="16"/>
                <c:pt idx="0">
                  <c:v>25.013560830331699</c:v>
                </c:pt>
                <c:pt idx="1">
                  <c:v>25.166781736912998</c:v>
                </c:pt>
                <c:pt idx="2">
                  <c:v>25.016110713526398</c:v>
                </c:pt>
                <c:pt idx="3">
                  <c:v>25.561958185698298</c:v>
                </c:pt>
                <c:pt idx="4">
                  <c:v>25.194241397336899</c:v>
                </c:pt>
                <c:pt idx="5">
                  <c:v>25.542345375532399</c:v>
                </c:pt>
                <c:pt idx="6">
                  <c:v>25.549930110829202</c:v>
                </c:pt>
                <c:pt idx="7">
                  <c:v>24.019136106468501</c:v>
                </c:pt>
                <c:pt idx="8">
                  <c:v>22.978472448278598</c:v>
                </c:pt>
                <c:pt idx="9">
                  <c:v>23.377078145880901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9E-4FDF-91D7-A5C5AD350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"/>
        <c:overlap val="100"/>
        <c:axId val="1689453327"/>
        <c:axId val="1689465807"/>
      </c:barChart>
      <c:barChart>
        <c:barDir val="col"/>
        <c:grouping val="stacked"/>
        <c:varyColors val="0"/>
        <c:ser>
          <c:idx val="2"/>
          <c:order val="2"/>
          <c:tx>
            <c:strRef>
              <c:f>'10 TWh'!$E$3</c:f>
              <c:strCache>
                <c:ptCount val="1"/>
                <c:pt idx="0">
                  <c:v>Husholdninger og tjenesteyting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Pt>
            <c:idx val="15"/>
            <c:invertIfNegative val="0"/>
            <c:bubble3D val="0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D49E-4FDF-91D7-A5C5AD3503B6}"/>
              </c:ext>
            </c:extLst>
          </c:dPt>
          <c:dLbls>
            <c:dLbl>
              <c:idx val="0"/>
              <c:layout>
                <c:manualLayout>
                  <c:x val="0"/>
                  <c:y val="-0.3037441688773347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49E-4FDF-91D7-A5C5AD3503B6}"/>
                </c:ext>
              </c:extLst>
            </c:dLbl>
            <c:dLbl>
              <c:idx val="1"/>
              <c:layout>
                <c:manualLayout>
                  <c:x val="0"/>
                  <c:y val="-0.3050924324865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49E-4FDF-91D7-A5C5AD3503B6}"/>
                </c:ext>
              </c:extLst>
            </c:dLbl>
            <c:dLbl>
              <c:idx val="2"/>
              <c:layout>
                <c:manualLayout>
                  <c:x val="-2.5409177273769637E-17"/>
                  <c:y val="-0.3048564592523370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49E-4FDF-91D7-A5C5AD3503B6}"/>
                </c:ext>
              </c:extLst>
            </c:dLbl>
            <c:dLbl>
              <c:idx val="3"/>
              <c:layout>
                <c:manualLayout>
                  <c:x val="5.0818354547539275E-17"/>
                  <c:y val="-0.3087064727855646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49E-4FDF-91D7-A5C5AD3503B6}"/>
                </c:ext>
              </c:extLst>
            </c:dLbl>
            <c:dLbl>
              <c:idx val="4"/>
              <c:layout>
                <c:manualLayout>
                  <c:x val="0"/>
                  <c:y val="-0.3100818389867533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49E-4FDF-91D7-A5C5AD3503B6}"/>
                </c:ext>
              </c:extLst>
            </c:dLbl>
            <c:dLbl>
              <c:idx val="5"/>
              <c:layout>
                <c:manualLayout>
                  <c:x val="0"/>
                  <c:y val="-0.3231767273294948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49E-4FDF-91D7-A5C5AD3503B6}"/>
                </c:ext>
              </c:extLst>
            </c:dLbl>
            <c:dLbl>
              <c:idx val="6"/>
              <c:layout>
                <c:manualLayout>
                  <c:x val="-5.0818354547539275E-17"/>
                  <c:y val="-0.311773763462309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49E-4FDF-91D7-A5C5AD3503B6}"/>
                </c:ext>
              </c:extLst>
            </c:dLbl>
            <c:dLbl>
              <c:idx val="7"/>
              <c:layout>
                <c:manualLayout>
                  <c:x val="-5.0818354547539275E-17"/>
                  <c:y val="-0.2884518023765720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49E-4FDF-91D7-A5C5AD3503B6}"/>
                </c:ext>
              </c:extLst>
            </c:dLbl>
            <c:dLbl>
              <c:idx val="8"/>
              <c:layout>
                <c:manualLayout>
                  <c:x val="0"/>
                  <c:y val="-0.2875118844865847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49E-4FDF-91D7-A5C5AD3503B6}"/>
                </c:ext>
              </c:extLst>
            </c:dLbl>
            <c:dLbl>
              <c:idx val="9"/>
              <c:layout>
                <c:manualLayout>
                  <c:x val="0"/>
                  <c:y val="-0.2986470747449736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49E-4FDF-91D7-A5C5AD3503B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49E-4FDF-91D7-A5C5AD3503B6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49E-4FDF-91D7-A5C5AD3503B6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49E-4FDF-91D7-A5C5AD3503B6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49E-4FDF-91D7-A5C5AD3503B6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49E-4FDF-91D7-A5C5AD3503B6}"/>
                </c:ext>
              </c:extLst>
            </c:dLbl>
            <c:dLbl>
              <c:idx val="15"/>
              <c:layout>
                <c:manualLayout>
                  <c:x val="-1.0163670909507855E-16"/>
                  <c:y val="-0.266782738033934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49E-4FDF-91D7-A5C5AD3503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'10 TWh'!$B$4:$B$19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'10 TWh'!$E$4:$E$19</c:f>
              <c:numCache>
                <c:formatCode>0.0</c:formatCode>
                <c:ptCount val="16"/>
                <c:pt idx="0">
                  <c:v>65.322705195539896</c:v>
                </c:pt>
                <c:pt idx="1">
                  <c:v>65.735614566470502</c:v>
                </c:pt>
                <c:pt idx="2">
                  <c:v>65.681893419964496</c:v>
                </c:pt>
                <c:pt idx="3">
                  <c:v>66.559128314100704</c:v>
                </c:pt>
                <c:pt idx="4">
                  <c:v>65.826814299295904</c:v>
                </c:pt>
                <c:pt idx="5">
                  <c:v>68.810624856108404</c:v>
                </c:pt>
                <c:pt idx="6">
                  <c:v>67.258078154601606</c:v>
                </c:pt>
                <c:pt idx="7">
                  <c:v>61.943861587083099</c:v>
                </c:pt>
                <c:pt idx="8">
                  <c:v>61.729722921892304</c:v>
                </c:pt>
                <c:pt idx="9">
                  <c:v>64.266956423490001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55.322705195539903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9E-4FDF-91D7-A5C5AD350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"/>
        <c:overlap val="100"/>
        <c:axId val="1630590287"/>
        <c:axId val="1630594127"/>
      </c:barChart>
      <c:catAx>
        <c:axId val="1689453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89465807"/>
        <c:crosses val="autoZero"/>
        <c:auto val="1"/>
        <c:lblAlgn val="ctr"/>
        <c:lblOffset val="100"/>
        <c:noMultiLvlLbl val="0"/>
      </c:catAx>
      <c:valAx>
        <c:axId val="16894658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/>
                  <a:t>TWh</a:t>
                </a:r>
              </a:p>
            </c:rich>
          </c:tx>
          <c:layout>
            <c:manualLayout>
              <c:xMode val="edge"/>
              <c:yMode val="edge"/>
              <c:x val="1.6705235485580228E-2"/>
              <c:y val="0.362607830447973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89453327"/>
        <c:crosses val="autoZero"/>
        <c:crossBetween val="between"/>
      </c:valAx>
      <c:valAx>
        <c:axId val="1630594127"/>
        <c:scaling>
          <c:orientation val="minMax"/>
        </c:scaling>
        <c:delete val="1"/>
        <c:axPos val="r"/>
        <c:numFmt formatCode="0.0" sourceLinked="1"/>
        <c:majorTickMark val="out"/>
        <c:minorTickMark val="none"/>
        <c:tickLblPos val="nextTo"/>
        <c:crossAx val="1630590287"/>
        <c:crosses val="max"/>
        <c:crossBetween val="between"/>
      </c:valAx>
      <c:catAx>
        <c:axId val="163059028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305941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9626132025895061E-2"/>
          <c:y val="0.90930007183007144"/>
          <c:w val="0.82074751798370627"/>
          <c:h val="7.70094543322085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'Tot energibruk - vare'!$A$48</c:f>
              <c:strCache>
                <c:ptCount val="1"/>
                <c:pt idx="0">
                  <c:v>Strøm</c:v>
                </c:pt>
              </c:strCache>
            </c:strRef>
          </c:tx>
          <c:spPr>
            <a:solidFill>
              <a:srgbClr val="9AD6E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'Tot energibruk - vare'!$B$47:$K$47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'Tot energibruk - vare'!$B$48:$K$48</c:f>
              <c:numCache>
                <c:formatCode>0</c:formatCode>
                <c:ptCount val="10"/>
                <c:pt idx="0">
                  <c:v>129.666</c:v>
                </c:pt>
                <c:pt idx="1">
                  <c:v>132.291</c:v>
                </c:pt>
                <c:pt idx="2">
                  <c:v>133.97399999999999</c:v>
                </c:pt>
                <c:pt idx="3">
                  <c:v>136.572</c:v>
                </c:pt>
                <c:pt idx="4">
                  <c:v>134.66200000000001</c:v>
                </c:pt>
                <c:pt idx="5">
                  <c:v>134.57999999999998</c:v>
                </c:pt>
                <c:pt idx="6">
                  <c:v>140.142</c:v>
                </c:pt>
                <c:pt idx="7">
                  <c:v>134.30600000000001</c:v>
                </c:pt>
                <c:pt idx="8">
                  <c:v>136.80500000000001</c:v>
                </c:pt>
                <c:pt idx="9">
                  <c:v>139.30099999999999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B0-46F9-ACBB-232F285B28F5}"/>
            </c:ext>
          </c:extLst>
        </c:ser>
        <c:ser>
          <c:idx val="1"/>
          <c:order val="1"/>
          <c:tx>
            <c:strRef>
              <c:f>'Tot energibruk - vare'!$A$49</c:f>
              <c:strCache>
                <c:ptCount val="1"/>
                <c:pt idx="0">
                  <c:v>Bioenergi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'Tot energibruk - vare'!$B$47:$K$47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'Tot energibruk - vare'!$B$49:$K$49</c:f>
              <c:numCache>
                <c:formatCode>0</c:formatCode>
                <c:ptCount val="10"/>
                <c:pt idx="0">
                  <c:v>10.397</c:v>
                </c:pt>
                <c:pt idx="1">
                  <c:v>11.898</c:v>
                </c:pt>
                <c:pt idx="2">
                  <c:v>14.792999999999999</c:v>
                </c:pt>
                <c:pt idx="3">
                  <c:v>13.372999999999999</c:v>
                </c:pt>
                <c:pt idx="4">
                  <c:v>15.023999999999999</c:v>
                </c:pt>
                <c:pt idx="5">
                  <c:v>14.79</c:v>
                </c:pt>
                <c:pt idx="6">
                  <c:v>16.045999999999999</c:v>
                </c:pt>
                <c:pt idx="7">
                  <c:v>16.187999999999999</c:v>
                </c:pt>
                <c:pt idx="8">
                  <c:v>16.786000000000001</c:v>
                </c:pt>
                <c:pt idx="9">
                  <c:v>17.623999999999999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B0-46F9-ACBB-232F285B28F5}"/>
            </c:ext>
          </c:extLst>
        </c:ser>
        <c:ser>
          <c:idx val="2"/>
          <c:order val="2"/>
          <c:tx>
            <c:strRef>
              <c:f>'Tot energibruk - vare'!$A$50</c:f>
              <c:strCache>
                <c:ptCount val="1"/>
                <c:pt idx="0">
                  <c:v>Fjernvarme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'Tot energibruk - vare'!$B$47:$K$47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'Tot energibruk - vare'!$B$50:$K$50</c:f>
              <c:numCache>
                <c:formatCode>0</c:formatCode>
                <c:ptCount val="10"/>
                <c:pt idx="0">
                  <c:v>5.6970000000000001</c:v>
                </c:pt>
                <c:pt idx="1">
                  <c:v>6.1660000000000004</c:v>
                </c:pt>
                <c:pt idx="2">
                  <c:v>6.407</c:v>
                </c:pt>
                <c:pt idx="3">
                  <c:v>6.7839999999999998</c:v>
                </c:pt>
                <c:pt idx="4">
                  <c:v>6.7310000000000008</c:v>
                </c:pt>
                <c:pt idx="5">
                  <c:v>6.24</c:v>
                </c:pt>
                <c:pt idx="6">
                  <c:v>7.4749999999999996</c:v>
                </c:pt>
                <c:pt idx="7">
                  <c:v>7.1280000000000001</c:v>
                </c:pt>
                <c:pt idx="8">
                  <c:v>7.8680000000000003</c:v>
                </c:pt>
                <c:pt idx="9">
                  <c:v>7.6560000000000006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B0-46F9-ACBB-232F285B28F5}"/>
            </c:ext>
          </c:extLst>
        </c:ser>
        <c:ser>
          <c:idx val="3"/>
          <c:order val="3"/>
          <c:tx>
            <c:strRef>
              <c:f>'Tot energibruk - vare'!$A$51</c:f>
              <c:strCache>
                <c:ptCount val="1"/>
                <c:pt idx="0">
                  <c:v>Fossilt drivstoff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'Tot energibruk - vare'!$B$47:$K$47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'Tot energibruk - vare'!$B$51:$K$51</c:f>
              <c:numCache>
                <c:formatCode>0</c:formatCode>
                <c:ptCount val="10"/>
                <c:pt idx="0">
                  <c:v>68.336999999999989</c:v>
                </c:pt>
                <c:pt idx="1">
                  <c:v>67.027000000000001</c:v>
                </c:pt>
                <c:pt idx="2">
                  <c:v>63.529000000000003</c:v>
                </c:pt>
                <c:pt idx="3">
                  <c:v>66.5</c:v>
                </c:pt>
                <c:pt idx="4">
                  <c:v>63.835999999999999</c:v>
                </c:pt>
                <c:pt idx="5">
                  <c:v>61.826999999999998</c:v>
                </c:pt>
                <c:pt idx="6">
                  <c:v>63.473999999999997</c:v>
                </c:pt>
                <c:pt idx="7">
                  <c:v>64.578999999999994</c:v>
                </c:pt>
                <c:pt idx="8">
                  <c:v>61.171000000000006</c:v>
                </c:pt>
                <c:pt idx="9">
                  <c:v>57.829000000000001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DB0-46F9-ACBB-232F285B28F5}"/>
            </c:ext>
          </c:extLst>
        </c:ser>
        <c:ser>
          <c:idx val="4"/>
          <c:order val="4"/>
          <c:tx>
            <c:strRef>
              <c:f>'Tot energibruk - vare'!$A$52</c:f>
              <c:strCache>
                <c:ptCount val="1"/>
                <c:pt idx="0">
                  <c:v>Fyringsolje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'Tot energibruk - vare'!$B$47:$K$47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'Tot energibruk - vare'!$B$52:$K$52</c:f>
              <c:numCache>
                <c:formatCode>0</c:formatCode>
                <c:ptCount val="10"/>
                <c:pt idx="0">
                  <c:v>3.1789999999999998</c:v>
                </c:pt>
                <c:pt idx="1">
                  <c:v>3.0979999999999999</c:v>
                </c:pt>
                <c:pt idx="2">
                  <c:v>2.7709999999999999</c:v>
                </c:pt>
                <c:pt idx="3">
                  <c:v>2.2170000000000001</c:v>
                </c:pt>
                <c:pt idx="4">
                  <c:v>1.6459999999999999</c:v>
                </c:pt>
                <c:pt idx="5">
                  <c:v>0.78300000000000003</c:v>
                </c:pt>
                <c:pt idx="6">
                  <c:v>0.64800000000000002</c:v>
                </c:pt>
                <c:pt idx="7">
                  <c:v>0.749</c:v>
                </c:pt>
                <c:pt idx="8">
                  <c:v>0.72499999999999998</c:v>
                </c:pt>
                <c:pt idx="9">
                  <c:v>0.28699999999999998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DB0-46F9-ACBB-232F285B28F5}"/>
            </c:ext>
          </c:extLst>
        </c:ser>
        <c:ser>
          <c:idx val="5"/>
          <c:order val="5"/>
          <c:tx>
            <c:strRef>
              <c:f>'Tot energibruk - vare'!$A$53</c:f>
              <c:strCache>
                <c:ptCount val="1"/>
                <c:pt idx="0">
                  <c:v>Andre oljeprodukter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'Tot energibruk - vare'!$B$47:$K$47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'Tot energibruk - vare'!$B$53:$K$53</c:f>
              <c:numCache>
                <c:formatCode>0</c:formatCode>
                <c:ptCount val="10"/>
                <c:pt idx="0">
                  <c:v>10.704000000000001</c:v>
                </c:pt>
                <c:pt idx="1">
                  <c:v>9.2560000000000002</c:v>
                </c:pt>
                <c:pt idx="2">
                  <c:v>10.559000000000001</c:v>
                </c:pt>
                <c:pt idx="3">
                  <c:v>10.725000000000001</c:v>
                </c:pt>
                <c:pt idx="4">
                  <c:v>9.6559999999999988</c:v>
                </c:pt>
                <c:pt idx="5">
                  <c:v>9.9359999999999999</c:v>
                </c:pt>
                <c:pt idx="6">
                  <c:v>9.9529999999999994</c:v>
                </c:pt>
                <c:pt idx="7">
                  <c:v>8.2099999999999991</c:v>
                </c:pt>
                <c:pt idx="8">
                  <c:v>10.029999999999999</c:v>
                </c:pt>
                <c:pt idx="9">
                  <c:v>9.8079999999999998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DB0-46F9-ACBB-232F285B28F5}"/>
            </c:ext>
          </c:extLst>
        </c:ser>
        <c:ser>
          <c:idx val="6"/>
          <c:order val="6"/>
          <c:tx>
            <c:strRef>
              <c:f>'Tot energibruk - vare'!$A$54</c:f>
              <c:strCache>
                <c:ptCount val="1"/>
                <c:pt idx="0">
                  <c:v>Gass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'Tot energibruk - vare'!$B$47:$K$47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'Tot energibruk - vare'!$B$54:$K$54</c:f>
              <c:numCache>
                <c:formatCode>0</c:formatCode>
                <c:ptCount val="10"/>
                <c:pt idx="0">
                  <c:v>61.368000000000002</c:v>
                </c:pt>
                <c:pt idx="1">
                  <c:v>60.633000000000003</c:v>
                </c:pt>
                <c:pt idx="2">
                  <c:v>62.037999999999997</c:v>
                </c:pt>
                <c:pt idx="3">
                  <c:v>58.637</c:v>
                </c:pt>
                <c:pt idx="4">
                  <c:v>58.948999999999998</c:v>
                </c:pt>
                <c:pt idx="5">
                  <c:v>56.978999999999999</c:v>
                </c:pt>
                <c:pt idx="6">
                  <c:v>54.47</c:v>
                </c:pt>
                <c:pt idx="7">
                  <c:v>52.698</c:v>
                </c:pt>
                <c:pt idx="8">
                  <c:v>50.850999999999999</c:v>
                </c:pt>
                <c:pt idx="9">
                  <c:v>45.506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DB0-46F9-ACBB-232F285B28F5}"/>
            </c:ext>
          </c:extLst>
        </c:ser>
        <c:ser>
          <c:idx val="7"/>
          <c:order val="7"/>
          <c:tx>
            <c:strRef>
              <c:f>'Tot energibruk - vare'!$A$55</c:f>
              <c:strCache>
                <c:ptCount val="1"/>
                <c:pt idx="0">
                  <c:v>Kull og koks</c:v>
                </c:pt>
              </c:strCache>
            </c:strRef>
          </c:tx>
          <c:spPr>
            <a:solidFill>
              <a:srgbClr val="6633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'Tot energibruk - vare'!$B$47:$K$47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'Tot energibruk - vare'!$B$55:$K$55</c:f>
              <c:numCache>
                <c:formatCode>0</c:formatCode>
                <c:ptCount val="10"/>
                <c:pt idx="0">
                  <c:v>7.4169999999999998</c:v>
                </c:pt>
                <c:pt idx="1">
                  <c:v>7.7869999999999999</c:v>
                </c:pt>
                <c:pt idx="2">
                  <c:v>7.9089999999999998</c:v>
                </c:pt>
                <c:pt idx="3">
                  <c:v>7.6130000000000004</c:v>
                </c:pt>
                <c:pt idx="4">
                  <c:v>7.5830000000000002</c:v>
                </c:pt>
                <c:pt idx="5">
                  <c:v>7.7190000000000003</c:v>
                </c:pt>
                <c:pt idx="6">
                  <c:v>8.3670000000000009</c:v>
                </c:pt>
                <c:pt idx="7">
                  <c:v>7.9720000000000004</c:v>
                </c:pt>
                <c:pt idx="8">
                  <c:v>7.2910000000000004</c:v>
                </c:pt>
                <c:pt idx="9">
                  <c:v>7.4640000000000004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DB0-46F9-ACBB-232F285B28F5}"/>
            </c:ext>
          </c:extLst>
        </c:ser>
        <c:ser>
          <c:idx val="8"/>
          <c:order val="8"/>
          <c:tx>
            <c:strRef>
              <c:f>'Tot energibruk - vare'!$A$56</c:f>
              <c:strCache>
                <c:ptCount val="1"/>
                <c:pt idx="0">
                  <c:v>Fossilt avfall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'Tot energibruk - vare'!$B$47:$K$47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'Tot energibruk - vare'!$B$56:$K$56</c:f>
              <c:numCache>
                <c:formatCode>0</c:formatCode>
                <c:ptCount val="10"/>
                <c:pt idx="0">
                  <c:v>1.101</c:v>
                </c:pt>
                <c:pt idx="1">
                  <c:v>1.079</c:v>
                </c:pt>
                <c:pt idx="2">
                  <c:v>1.044</c:v>
                </c:pt>
                <c:pt idx="3">
                  <c:v>1.169</c:v>
                </c:pt>
                <c:pt idx="4">
                  <c:v>1.18</c:v>
                </c:pt>
                <c:pt idx="5">
                  <c:v>1.2</c:v>
                </c:pt>
                <c:pt idx="6">
                  <c:v>1.1220000000000001</c:v>
                </c:pt>
                <c:pt idx="7">
                  <c:v>1.1020000000000001</c:v>
                </c:pt>
                <c:pt idx="8">
                  <c:v>1.0669999999999999</c:v>
                </c:pt>
                <c:pt idx="9">
                  <c:v>1.042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DB0-46F9-ACBB-232F285B28F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1338862768"/>
        <c:axId val="1338863248"/>
      </c:barChart>
      <c:catAx>
        <c:axId val="1338862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338863248"/>
        <c:crosses val="autoZero"/>
        <c:auto val="1"/>
        <c:lblAlgn val="ctr"/>
        <c:lblOffset val="100"/>
        <c:noMultiLvlLbl val="0"/>
      </c:catAx>
      <c:valAx>
        <c:axId val="1338863248"/>
        <c:scaling>
          <c:orientation val="minMax"/>
          <c:max val="32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338862768"/>
        <c:crosses val="autoZero"/>
        <c:crossBetween val="between"/>
        <c:majorUnit val="40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76602481358492192"/>
          <c:y val="7.5823166870978481E-2"/>
          <c:w val="0.21731356553403797"/>
          <c:h val="0.578510054274015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62172327602745"/>
          <c:y val="5.2149332079758685E-2"/>
          <c:w val="0.60382759062773284"/>
          <c:h val="0.856102793121009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'Tot energibruk - sektor'!$A$27</c:f>
              <c:strCache>
                <c:ptCount val="1"/>
                <c:pt idx="0">
                  <c:v>Petroleumssektoren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'Tot energibruk - sektor'!$B$26:$K$26</c:f>
              <c:strCach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strCache>
            </c:strRef>
          </c:cat>
          <c:val>
            <c:numRef>
              <c:f>'Tot energibruk - sektor'!$B$27:$K$27</c:f>
              <c:numCache>
                <c:formatCode>0</c:formatCode>
                <c:ptCount val="10"/>
                <c:pt idx="0">
                  <c:v>64.581000000000003</c:v>
                </c:pt>
                <c:pt idx="1">
                  <c:v>63.862000000000002</c:v>
                </c:pt>
                <c:pt idx="2">
                  <c:v>65.010000000000005</c:v>
                </c:pt>
                <c:pt idx="3">
                  <c:v>63.151000000000003</c:v>
                </c:pt>
                <c:pt idx="4">
                  <c:v>63.054000000000002</c:v>
                </c:pt>
                <c:pt idx="5">
                  <c:v>61.52</c:v>
                </c:pt>
                <c:pt idx="6">
                  <c:v>58.347999999999999</c:v>
                </c:pt>
                <c:pt idx="7">
                  <c:v>57.375</c:v>
                </c:pt>
                <c:pt idx="8">
                  <c:v>56.863999999999997</c:v>
                </c:pt>
                <c:pt idx="9">
                  <c:v>53.01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EE-4883-B4D9-567BA5F113BA}"/>
            </c:ext>
          </c:extLst>
        </c:ser>
        <c:ser>
          <c:idx val="1"/>
          <c:order val="1"/>
          <c:tx>
            <c:strRef>
              <c:f>'Tot energibruk - sektor'!$A$28</c:f>
              <c:strCache>
                <c:ptCount val="1"/>
                <c:pt idx="0">
                  <c:v>Oljeraffineri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'Tot energibruk - sektor'!$B$26:$K$26</c:f>
              <c:strCach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strCache>
            </c:strRef>
          </c:cat>
          <c:val>
            <c:numRef>
              <c:f>'Tot energibruk - sektor'!$B$28:$K$28</c:f>
              <c:numCache>
                <c:formatCode>0</c:formatCode>
                <c:ptCount val="10"/>
                <c:pt idx="0">
                  <c:v>7.5369999999999999</c:v>
                </c:pt>
                <c:pt idx="1">
                  <c:v>6.625</c:v>
                </c:pt>
                <c:pt idx="2">
                  <c:v>7.6390000000000002</c:v>
                </c:pt>
                <c:pt idx="3">
                  <c:v>7.7560000000000002</c:v>
                </c:pt>
                <c:pt idx="4">
                  <c:v>6.5830000000000002</c:v>
                </c:pt>
                <c:pt idx="5">
                  <c:v>6.8010000000000002</c:v>
                </c:pt>
                <c:pt idx="6">
                  <c:v>6.8209999999999997</c:v>
                </c:pt>
                <c:pt idx="7">
                  <c:v>5.7489999999999997</c:v>
                </c:pt>
                <c:pt idx="8">
                  <c:v>6.8579999999999997</c:v>
                </c:pt>
                <c:pt idx="9">
                  <c:v>6.774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EE-4883-B4D9-567BA5F113BA}"/>
            </c:ext>
          </c:extLst>
        </c:ser>
        <c:ser>
          <c:idx val="2"/>
          <c:order val="2"/>
          <c:tx>
            <c:strRef>
              <c:f>'Tot energibruk - sektor'!$A$29</c:f>
              <c:strCache>
                <c:ptCount val="1"/>
                <c:pt idx="0">
                  <c:v>Industri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'Tot energibruk - sektor'!$B$26:$K$26</c:f>
              <c:strCach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strCache>
            </c:strRef>
          </c:cat>
          <c:val>
            <c:numRef>
              <c:f>'Tot energibruk - sektor'!$B$29:$K$29</c:f>
              <c:numCache>
                <c:formatCode>0</c:formatCode>
                <c:ptCount val="10"/>
                <c:pt idx="0">
                  <c:v>66.876999999999995</c:v>
                </c:pt>
                <c:pt idx="1">
                  <c:v>66.944999999999993</c:v>
                </c:pt>
                <c:pt idx="2">
                  <c:v>67.683999999999997</c:v>
                </c:pt>
                <c:pt idx="3">
                  <c:v>68.581999999999994</c:v>
                </c:pt>
                <c:pt idx="4">
                  <c:v>68.908000000000001</c:v>
                </c:pt>
                <c:pt idx="5">
                  <c:v>69.585999999999999</c:v>
                </c:pt>
                <c:pt idx="6">
                  <c:v>73.873999999999995</c:v>
                </c:pt>
                <c:pt idx="7">
                  <c:v>71.498999999999995</c:v>
                </c:pt>
                <c:pt idx="8">
                  <c:v>67.733000000000004</c:v>
                </c:pt>
                <c:pt idx="9">
                  <c:v>67.784999999999997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EE-4883-B4D9-567BA5F113BA}"/>
            </c:ext>
          </c:extLst>
        </c:ser>
        <c:ser>
          <c:idx val="4"/>
          <c:order val="3"/>
          <c:tx>
            <c:strRef>
              <c:f>'Tot energibruk - sektor'!$A$30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rgbClr val="99663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'Tot energibruk - sektor'!$B$26:$K$26</c:f>
              <c:strCach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strCache>
            </c:strRef>
          </c:cat>
          <c:val>
            <c:numRef>
              <c:f>'Tot energibruk - sektor'!$B$30:$K$30</c:f>
              <c:numCache>
                <c:formatCode>0</c:formatCode>
                <c:ptCount val="10"/>
                <c:pt idx="0">
                  <c:v>58.076000000000001</c:v>
                </c:pt>
                <c:pt idx="1">
                  <c:v>58.231999999999999</c:v>
                </c:pt>
                <c:pt idx="2">
                  <c:v>57.866999999999997</c:v>
                </c:pt>
                <c:pt idx="3">
                  <c:v>57.457999999999998</c:v>
                </c:pt>
                <c:pt idx="4">
                  <c:v>56.786999999999999</c:v>
                </c:pt>
                <c:pt idx="5">
                  <c:v>53.433999999999997</c:v>
                </c:pt>
                <c:pt idx="6">
                  <c:v>54.953000000000003</c:v>
                </c:pt>
                <c:pt idx="7">
                  <c:v>57.177</c:v>
                </c:pt>
                <c:pt idx="8">
                  <c:v>54.722999999999999</c:v>
                </c:pt>
                <c:pt idx="9">
                  <c:v>52.805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CEE-4883-B4D9-567BA5F113BA}"/>
            </c:ext>
          </c:extLst>
        </c:ser>
        <c:ser>
          <c:idx val="5"/>
          <c:order val="4"/>
          <c:tx>
            <c:strRef>
              <c:f>'Tot energibruk - sektor'!$A$31</c:f>
              <c:strCache>
                <c:ptCount val="1"/>
                <c:pt idx="0">
                  <c:v>Husholdninger</c:v>
                </c:pt>
              </c:strCache>
            </c:strRef>
          </c:tx>
          <c:spPr>
            <a:solidFill>
              <a:srgbClr val="82931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'Tot energibruk - sektor'!$B$26:$K$26</c:f>
              <c:strCach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strCache>
            </c:strRef>
          </c:cat>
          <c:val>
            <c:numRef>
              <c:f>'Tot energibruk - sektor'!$B$31:$K$31</c:f>
              <c:numCache>
                <c:formatCode>0</c:formatCode>
                <c:ptCount val="10"/>
                <c:pt idx="0">
                  <c:v>45.808</c:v>
                </c:pt>
                <c:pt idx="1">
                  <c:v>47.137</c:v>
                </c:pt>
                <c:pt idx="2">
                  <c:v>47.69</c:v>
                </c:pt>
                <c:pt idx="3">
                  <c:v>47.637999999999998</c:v>
                </c:pt>
                <c:pt idx="4">
                  <c:v>46.487000000000002</c:v>
                </c:pt>
                <c:pt idx="5">
                  <c:v>46.661000000000001</c:v>
                </c:pt>
                <c:pt idx="6">
                  <c:v>49.082999999999998</c:v>
                </c:pt>
                <c:pt idx="7">
                  <c:v>44.198999999999998</c:v>
                </c:pt>
                <c:pt idx="8">
                  <c:v>46.566000000000003</c:v>
                </c:pt>
                <c:pt idx="9">
                  <c:v>46.588999999999999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CEE-4883-B4D9-567BA5F113BA}"/>
            </c:ext>
          </c:extLst>
        </c:ser>
        <c:ser>
          <c:idx val="6"/>
          <c:order val="5"/>
          <c:tx>
            <c:strRef>
              <c:f>'Tot energibruk - sektor'!$A$32</c:f>
              <c:strCache>
                <c:ptCount val="1"/>
                <c:pt idx="0">
                  <c:v>Tjenesteyting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'Tot energibruk - sektor'!$B$26:$K$26</c:f>
              <c:strCach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strCache>
            </c:strRef>
          </c:cat>
          <c:val>
            <c:numRef>
              <c:f>'Tot energibruk - sektor'!$B$32:$K$32</c:f>
              <c:numCache>
                <c:formatCode>0</c:formatCode>
                <c:ptCount val="10"/>
                <c:pt idx="0">
                  <c:v>33.680999999999997</c:v>
                </c:pt>
                <c:pt idx="1">
                  <c:v>35.393000000000001</c:v>
                </c:pt>
                <c:pt idx="2">
                  <c:v>35.055999999999997</c:v>
                </c:pt>
                <c:pt idx="3">
                  <c:v>36.311999999999998</c:v>
                </c:pt>
                <c:pt idx="4">
                  <c:v>35.869</c:v>
                </c:pt>
                <c:pt idx="5">
                  <c:v>34.814</c:v>
                </c:pt>
                <c:pt idx="6">
                  <c:v>37.103999999999999</c:v>
                </c:pt>
                <c:pt idx="7">
                  <c:v>34.999000000000002</c:v>
                </c:pt>
                <c:pt idx="8">
                  <c:v>35.906999999999996</c:v>
                </c:pt>
                <c:pt idx="9">
                  <c:v>35.908999999999999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CEE-4883-B4D9-567BA5F113BA}"/>
            </c:ext>
          </c:extLst>
        </c:ser>
        <c:ser>
          <c:idx val="7"/>
          <c:order val="6"/>
          <c:tx>
            <c:strRef>
              <c:f>'Tot energibruk - sektor'!$A$33</c:f>
              <c:strCache>
                <c:ptCount val="1"/>
                <c:pt idx="0">
                  <c:v>Andre næringer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'Tot energibruk - sektor'!$B$26:$K$26</c:f>
              <c:strCach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strCache>
            </c:strRef>
          </c:cat>
          <c:val>
            <c:numRef>
              <c:f>'Tot energibruk - sektor'!$B$33:$K$33</c:f>
              <c:numCache>
                <c:formatCode>0</c:formatCode>
                <c:ptCount val="10"/>
                <c:pt idx="0">
                  <c:v>10.370000000000001</c:v>
                </c:pt>
                <c:pt idx="1">
                  <c:v>10.719999999999999</c:v>
                </c:pt>
                <c:pt idx="2">
                  <c:v>11.305999999999999</c:v>
                </c:pt>
                <c:pt idx="3">
                  <c:v>11.904</c:v>
                </c:pt>
                <c:pt idx="4">
                  <c:v>11.299999999999999</c:v>
                </c:pt>
                <c:pt idx="5">
                  <c:v>11.3</c:v>
                </c:pt>
                <c:pt idx="6">
                  <c:v>11.983000000000001</c:v>
                </c:pt>
                <c:pt idx="7">
                  <c:v>11.186999999999999</c:v>
                </c:pt>
                <c:pt idx="8">
                  <c:v>12.668000000000001</c:v>
                </c:pt>
                <c:pt idx="9">
                  <c:v>12.247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CEE-4883-B4D9-567BA5F113BA}"/>
            </c:ext>
          </c:extLst>
        </c:ser>
        <c:ser>
          <c:idx val="8"/>
          <c:order val="7"/>
          <c:tx>
            <c:strRef>
              <c:f>'Tot energibruk - sektor'!$A$34</c:f>
              <c:strCache>
                <c:ptCount val="1"/>
                <c:pt idx="0">
                  <c:v>Overføringstap</c:v>
                </c:pt>
              </c:strCache>
            </c:strRef>
          </c:tx>
          <c:spPr>
            <a:solidFill>
              <a:srgbClr val="663300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'Tot energibruk - sektor'!$B$26:$K$26</c:f>
              <c:strCach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strCache>
            </c:strRef>
          </c:cat>
          <c:val>
            <c:numRef>
              <c:f>'Tot energibruk - sektor'!$B$34:$K$34</c:f>
              <c:numCache>
                <c:formatCode>0</c:formatCode>
                <c:ptCount val="10"/>
                <c:pt idx="0">
                  <c:v>11.183</c:v>
                </c:pt>
                <c:pt idx="1">
                  <c:v>10.577999999999999</c:v>
                </c:pt>
                <c:pt idx="2">
                  <c:v>10.77</c:v>
                </c:pt>
                <c:pt idx="3">
                  <c:v>10.815000000000001</c:v>
                </c:pt>
                <c:pt idx="4">
                  <c:v>10.312000000000001</c:v>
                </c:pt>
                <c:pt idx="5">
                  <c:v>9.7379999999999995</c:v>
                </c:pt>
                <c:pt idx="6">
                  <c:v>9.8329999999999984</c:v>
                </c:pt>
                <c:pt idx="7">
                  <c:v>11.11</c:v>
                </c:pt>
                <c:pt idx="8">
                  <c:v>11.824</c:v>
                </c:pt>
                <c:pt idx="9">
                  <c:v>11.385999999999999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CEE-4883-B4D9-567BA5F113B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1304868527"/>
        <c:axId val="1304871407"/>
      </c:barChart>
      <c:catAx>
        <c:axId val="1304868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304871407"/>
        <c:crosses val="autoZero"/>
        <c:auto val="1"/>
        <c:lblAlgn val="ctr"/>
        <c:lblOffset val="100"/>
        <c:noMultiLvlLbl val="0"/>
      </c:catAx>
      <c:valAx>
        <c:axId val="1304871407"/>
        <c:scaling>
          <c:orientation val="minMax"/>
          <c:max val="32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304868527"/>
        <c:crosses val="autoZero"/>
        <c:crossBetween val="between"/>
        <c:majorUnit val="4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367988955641772"/>
          <c:y val="6.313599861801493E-2"/>
          <c:w val="0.25389295617376439"/>
          <c:h val="0.826619692598404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 b="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Transport!$A$6</c:f>
              <c:strCache>
                <c:ptCount val="1"/>
                <c:pt idx="0">
                  <c:v>Bensin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cat>
            <c:strRef>
              <c:f>Transport!$B$5:$AH$5</c:f>
              <c:strCach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strCache>
            </c:strRef>
          </c:cat>
          <c:val>
            <c:numRef>
              <c:f>Transport!$B$6:$AH$6</c:f>
              <c:numCache>
                <c:formatCode>0.0</c:formatCode>
                <c:ptCount val="33"/>
                <c:pt idx="0">
                  <c:v>21.815000000000001</c:v>
                </c:pt>
                <c:pt idx="1">
                  <c:v>21.204999999999998</c:v>
                </c:pt>
                <c:pt idx="2">
                  <c:v>20.715</c:v>
                </c:pt>
                <c:pt idx="3">
                  <c:v>20.497</c:v>
                </c:pt>
                <c:pt idx="4">
                  <c:v>20.297999999999998</c:v>
                </c:pt>
                <c:pt idx="5">
                  <c:v>19.904</c:v>
                </c:pt>
                <c:pt idx="6">
                  <c:v>20.648</c:v>
                </c:pt>
                <c:pt idx="7">
                  <c:v>20.315999999999999</c:v>
                </c:pt>
                <c:pt idx="8">
                  <c:v>20.530999999999999</c:v>
                </c:pt>
                <c:pt idx="9">
                  <c:v>20.396000000000001</c:v>
                </c:pt>
                <c:pt idx="10">
                  <c:v>19.806000000000001</c:v>
                </c:pt>
                <c:pt idx="11">
                  <c:v>20.538</c:v>
                </c:pt>
                <c:pt idx="12">
                  <c:v>20.388000000000002</c:v>
                </c:pt>
                <c:pt idx="13">
                  <c:v>20.158999999999999</c:v>
                </c:pt>
                <c:pt idx="14">
                  <c:v>20.053999999999998</c:v>
                </c:pt>
                <c:pt idx="15">
                  <c:v>19.318999999999999</c:v>
                </c:pt>
                <c:pt idx="16">
                  <c:v>18.582000000000001</c:v>
                </c:pt>
                <c:pt idx="17">
                  <c:v>17.622</c:v>
                </c:pt>
                <c:pt idx="18">
                  <c:v>16.513000000000002</c:v>
                </c:pt>
                <c:pt idx="19">
                  <c:v>15.522</c:v>
                </c:pt>
                <c:pt idx="20">
                  <c:v>14.625</c:v>
                </c:pt>
                <c:pt idx="21">
                  <c:v>13.324999999999999</c:v>
                </c:pt>
                <c:pt idx="22">
                  <c:v>12.439</c:v>
                </c:pt>
                <c:pt idx="23">
                  <c:v>11.617000000000001</c:v>
                </c:pt>
                <c:pt idx="24">
                  <c:v>11.084</c:v>
                </c:pt>
                <c:pt idx="25">
                  <c:v>10.476000000000001</c:v>
                </c:pt>
                <c:pt idx="26">
                  <c:v>9.85</c:v>
                </c:pt>
                <c:pt idx="27">
                  <c:v>9.5869999999999997</c:v>
                </c:pt>
                <c:pt idx="28">
                  <c:v>9.2249999999999996</c:v>
                </c:pt>
                <c:pt idx="29">
                  <c:v>8.4830000000000005</c:v>
                </c:pt>
                <c:pt idx="30">
                  <c:v>8.0429999999999993</c:v>
                </c:pt>
                <c:pt idx="31">
                  <c:v>7.4669999999999996</c:v>
                </c:pt>
                <c:pt idx="32">
                  <c:v>7.4509999999999996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0F-4D0E-814F-425950A2B944}"/>
            </c:ext>
          </c:extLst>
        </c:ser>
        <c:ser>
          <c:idx val="1"/>
          <c:order val="1"/>
          <c:tx>
            <c:strRef>
              <c:f>Transport!$A$7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cat>
            <c:strRef>
              <c:f>Transport!$B$5:$AH$5</c:f>
              <c:strCach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strCache>
            </c:strRef>
          </c:cat>
          <c:val>
            <c:numRef>
              <c:f>Transport!$B$7:$AH$7</c:f>
              <c:numCache>
                <c:formatCode>0.0</c:formatCode>
                <c:ptCount val="33"/>
                <c:pt idx="0">
                  <c:v>7.9169999999999998</c:v>
                </c:pt>
                <c:pt idx="1">
                  <c:v>8.0909999999999993</c:v>
                </c:pt>
                <c:pt idx="2">
                  <c:v>8.7070000000000007</c:v>
                </c:pt>
                <c:pt idx="3">
                  <c:v>9.6820000000000004</c:v>
                </c:pt>
                <c:pt idx="4">
                  <c:v>9.4789999999999992</c:v>
                </c:pt>
                <c:pt idx="5">
                  <c:v>10.151</c:v>
                </c:pt>
                <c:pt idx="6">
                  <c:v>10.731</c:v>
                </c:pt>
                <c:pt idx="7">
                  <c:v>11.05</c:v>
                </c:pt>
                <c:pt idx="8">
                  <c:v>11.71</c:v>
                </c:pt>
                <c:pt idx="9">
                  <c:v>13.458</c:v>
                </c:pt>
                <c:pt idx="10">
                  <c:v>13.398</c:v>
                </c:pt>
                <c:pt idx="11">
                  <c:v>14.544</c:v>
                </c:pt>
                <c:pt idx="12">
                  <c:v>14.961</c:v>
                </c:pt>
                <c:pt idx="13">
                  <c:v>15.795</c:v>
                </c:pt>
                <c:pt idx="14">
                  <c:v>16.988</c:v>
                </c:pt>
                <c:pt idx="15">
                  <c:v>18.306999999999999</c:v>
                </c:pt>
                <c:pt idx="16">
                  <c:v>20.088999999999999</c:v>
                </c:pt>
                <c:pt idx="17">
                  <c:v>21.864000000000001</c:v>
                </c:pt>
                <c:pt idx="18">
                  <c:v>22.391999999999999</c:v>
                </c:pt>
                <c:pt idx="19">
                  <c:v>22.744</c:v>
                </c:pt>
                <c:pt idx="20">
                  <c:v>24.459</c:v>
                </c:pt>
                <c:pt idx="21">
                  <c:v>25.504999999999999</c:v>
                </c:pt>
                <c:pt idx="22">
                  <c:v>26.388999999999999</c:v>
                </c:pt>
                <c:pt idx="23">
                  <c:v>27.329000000000001</c:v>
                </c:pt>
                <c:pt idx="24">
                  <c:v>28.632999999999999</c:v>
                </c:pt>
                <c:pt idx="25">
                  <c:v>29.442</c:v>
                </c:pt>
                <c:pt idx="26">
                  <c:v>28.954999999999998</c:v>
                </c:pt>
                <c:pt idx="27">
                  <c:v>25.936</c:v>
                </c:pt>
                <c:pt idx="28">
                  <c:v>27.234999999999999</c:v>
                </c:pt>
                <c:pt idx="29">
                  <c:v>25.503</c:v>
                </c:pt>
                <c:pt idx="30">
                  <c:v>24.600999999999999</c:v>
                </c:pt>
                <c:pt idx="31">
                  <c:v>26.387</c:v>
                </c:pt>
                <c:pt idx="32">
                  <c:v>26.350999999999999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0F-4D0E-814F-425950A2B944}"/>
            </c:ext>
          </c:extLst>
        </c:ser>
        <c:ser>
          <c:idx val="2"/>
          <c:order val="2"/>
          <c:tx>
            <c:strRef>
              <c:f>Transport!$A$8</c:f>
              <c:strCache>
                <c:ptCount val="1"/>
                <c:pt idx="0">
                  <c:v>Marine gassolje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cat>
            <c:strRef>
              <c:f>Transport!$B$5:$AH$5</c:f>
              <c:strCach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strCache>
            </c:strRef>
          </c:cat>
          <c:val>
            <c:numRef>
              <c:f>Transport!$B$8:$AH$8</c:f>
              <c:numCache>
                <c:formatCode>0.0</c:formatCode>
                <c:ptCount val="33"/>
                <c:pt idx="0">
                  <c:v>6.8</c:v>
                </c:pt>
                <c:pt idx="1">
                  <c:v>6.1989999999999998</c:v>
                </c:pt>
                <c:pt idx="2">
                  <c:v>6.81</c:v>
                </c:pt>
                <c:pt idx="3">
                  <c:v>7.1870000000000003</c:v>
                </c:pt>
                <c:pt idx="4">
                  <c:v>7.1109999999999998</c:v>
                </c:pt>
                <c:pt idx="5">
                  <c:v>8.1329999999999991</c:v>
                </c:pt>
                <c:pt idx="6">
                  <c:v>8.4139999999999997</c:v>
                </c:pt>
                <c:pt idx="7">
                  <c:v>9.07</c:v>
                </c:pt>
                <c:pt idx="8">
                  <c:v>9.4589999999999996</c:v>
                </c:pt>
                <c:pt idx="9">
                  <c:v>9.9909999999999997</c:v>
                </c:pt>
                <c:pt idx="10">
                  <c:v>8.2309999999999999</c:v>
                </c:pt>
                <c:pt idx="11">
                  <c:v>7.5739999999999998</c:v>
                </c:pt>
                <c:pt idx="12">
                  <c:v>7.5659999999999998</c:v>
                </c:pt>
                <c:pt idx="13">
                  <c:v>8.8469999999999995</c:v>
                </c:pt>
                <c:pt idx="14">
                  <c:v>8.7560000000000002</c:v>
                </c:pt>
                <c:pt idx="15">
                  <c:v>8.4</c:v>
                </c:pt>
                <c:pt idx="16">
                  <c:v>9.4139999999999997</c:v>
                </c:pt>
                <c:pt idx="17">
                  <c:v>9.2959999999999994</c:v>
                </c:pt>
                <c:pt idx="18">
                  <c:v>9.0749999999999993</c:v>
                </c:pt>
                <c:pt idx="19">
                  <c:v>9.0820000000000007</c:v>
                </c:pt>
                <c:pt idx="20">
                  <c:v>10.010999999999999</c:v>
                </c:pt>
                <c:pt idx="21">
                  <c:v>10.291</c:v>
                </c:pt>
                <c:pt idx="22">
                  <c:v>10.353999999999999</c:v>
                </c:pt>
                <c:pt idx="23">
                  <c:v>10.547000000000001</c:v>
                </c:pt>
                <c:pt idx="24">
                  <c:v>10.718999999999999</c:v>
                </c:pt>
                <c:pt idx="25">
                  <c:v>9.7870000000000008</c:v>
                </c:pt>
                <c:pt idx="26">
                  <c:v>9.2270000000000003</c:v>
                </c:pt>
                <c:pt idx="27">
                  <c:v>9.5239999999999991</c:v>
                </c:pt>
                <c:pt idx="28">
                  <c:v>9.56</c:v>
                </c:pt>
                <c:pt idx="29">
                  <c:v>10.191000000000001</c:v>
                </c:pt>
                <c:pt idx="30">
                  <c:v>10.029</c:v>
                </c:pt>
                <c:pt idx="31">
                  <c:v>9.7989999999999995</c:v>
                </c:pt>
                <c:pt idx="32">
                  <c:v>10.335000000000001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0F-4D0E-814F-425950A2B944}"/>
            </c:ext>
          </c:extLst>
        </c:ser>
        <c:ser>
          <c:idx val="3"/>
          <c:order val="3"/>
          <c:tx>
            <c:strRef>
              <c:f>Transport!$A$9</c:f>
              <c:strCache>
                <c:ptCount val="1"/>
                <c:pt idx="0">
                  <c:v>Jetparafin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cat>
            <c:strRef>
              <c:f>Transport!$B$5:$AH$5</c:f>
              <c:strCach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strCache>
            </c:strRef>
          </c:cat>
          <c:val>
            <c:numRef>
              <c:f>Transport!$B$9:$AH$9</c:f>
              <c:numCache>
                <c:formatCode>0.0</c:formatCode>
                <c:ptCount val="33"/>
                <c:pt idx="0">
                  <c:v>2.6059999999999999</c:v>
                </c:pt>
                <c:pt idx="1">
                  <c:v>2.68</c:v>
                </c:pt>
                <c:pt idx="2">
                  <c:v>2.7669999999999999</c:v>
                </c:pt>
                <c:pt idx="3">
                  <c:v>2.7589999999999999</c:v>
                </c:pt>
                <c:pt idx="4">
                  <c:v>3.0960000000000001</c:v>
                </c:pt>
                <c:pt idx="5">
                  <c:v>3.3260000000000001</c:v>
                </c:pt>
                <c:pt idx="6">
                  <c:v>3.6920000000000002</c:v>
                </c:pt>
                <c:pt idx="7">
                  <c:v>3.798</c:v>
                </c:pt>
                <c:pt idx="8">
                  <c:v>3.887</c:v>
                </c:pt>
                <c:pt idx="9">
                  <c:v>4.452</c:v>
                </c:pt>
                <c:pt idx="10">
                  <c:v>4.0780000000000003</c:v>
                </c:pt>
                <c:pt idx="11">
                  <c:v>4.1059999999999999</c:v>
                </c:pt>
                <c:pt idx="12">
                  <c:v>3.52</c:v>
                </c:pt>
                <c:pt idx="13">
                  <c:v>3.6850000000000001</c:v>
                </c:pt>
                <c:pt idx="14">
                  <c:v>3.6829999999999998</c:v>
                </c:pt>
                <c:pt idx="15">
                  <c:v>3.6339999999999999</c:v>
                </c:pt>
                <c:pt idx="16">
                  <c:v>3.8050000000000002</c:v>
                </c:pt>
                <c:pt idx="17">
                  <c:v>3.8570000000000002</c:v>
                </c:pt>
                <c:pt idx="18">
                  <c:v>4.1639999999999997</c:v>
                </c:pt>
                <c:pt idx="19">
                  <c:v>4.1239999999999997</c:v>
                </c:pt>
                <c:pt idx="20">
                  <c:v>4.0570000000000004</c:v>
                </c:pt>
                <c:pt idx="21">
                  <c:v>4.2510000000000003</c:v>
                </c:pt>
                <c:pt idx="22">
                  <c:v>4.3689999999999998</c:v>
                </c:pt>
                <c:pt idx="23">
                  <c:v>4.16</c:v>
                </c:pt>
                <c:pt idx="24">
                  <c:v>4.5469999999999997</c:v>
                </c:pt>
                <c:pt idx="25">
                  <c:v>4.3499999999999996</c:v>
                </c:pt>
                <c:pt idx="26">
                  <c:v>4.1139999999999999</c:v>
                </c:pt>
                <c:pt idx="27">
                  <c:v>4.2009999999999996</c:v>
                </c:pt>
                <c:pt idx="28">
                  <c:v>4.5209999999999999</c:v>
                </c:pt>
                <c:pt idx="29">
                  <c:v>4.2320000000000002</c:v>
                </c:pt>
                <c:pt idx="30">
                  <c:v>3.0190000000000001</c:v>
                </c:pt>
                <c:pt idx="31">
                  <c:v>3.0019999999999998</c:v>
                </c:pt>
                <c:pt idx="32">
                  <c:v>3.9510000000000001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0F-4D0E-814F-425950A2B944}"/>
            </c:ext>
          </c:extLst>
        </c:ser>
        <c:ser>
          <c:idx val="4"/>
          <c:order val="4"/>
          <c:tx>
            <c:strRef>
              <c:f>Transport!$A$10</c:f>
              <c:strCache>
                <c:ptCount val="1"/>
                <c:pt idx="0">
                  <c:v>Gass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cat>
            <c:strRef>
              <c:f>Transport!$B$5:$AH$5</c:f>
              <c:strCach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strCache>
            </c:strRef>
          </c:cat>
          <c:val>
            <c:numRef>
              <c:f>Transport!$B$10:$AH$10</c:f>
              <c:numCache>
                <c:formatCode>0.0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2E-3</c:v>
                </c:pt>
                <c:pt idx="9">
                  <c:v>3.0000000000000001E-3</c:v>
                </c:pt>
                <c:pt idx="10">
                  <c:v>6.0000000000000001E-3</c:v>
                </c:pt>
                <c:pt idx="11">
                  <c:v>1.4999999999999999E-2</c:v>
                </c:pt>
                <c:pt idx="12">
                  <c:v>5.8000000000000003E-2</c:v>
                </c:pt>
                <c:pt idx="13">
                  <c:v>0.11600000000000001</c:v>
                </c:pt>
                <c:pt idx="14">
                  <c:v>0.152</c:v>
                </c:pt>
                <c:pt idx="15">
                  <c:v>0.14699999999999999</c:v>
                </c:pt>
                <c:pt idx="16">
                  <c:v>0.161</c:v>
                </c:pt>
                <c:pt idx="17">
                  <c:v>0.52</c:v>
                </c:pt>
                <c:pt idx="18">
                  <c:v>0.60499999999999998</c:v>
                </c:pt>
                <c:pt idx="19">
                  <c:v>0.64400000000000002</c:v>
                </c:pt>
                <c:pt idx="20">
                  <c:v>0.751</c:v>
                </c:pt>
                <c:pt idx="21">
                  <c:v>0.83599999999999997</c:v>
                </c:pt>
                <c:pt idx="22">
                  <c:v>1.0940000000000001</c:v>
                </c:pt>
                <c:pt idx="23">
                  <c:v>1.3</c:v>
                </c:pt>
                <c:pt idx="24">
                  <c:v>1.488</c:v>
                </c:pt>
                <c:pt idx="25">
                  <c:v>1.462</c:v>
                </c:pt>
                <c:pt idx="26">
                  <c:v>1.3620000000000001</c:v>
                </c:pt>
                <c:pt idx="27">
                  <c:v>1.425</c:v>
                </c:pt>
                <c:pt idx="28">
                  <c:v>1.07</c:v>
                </c:pt>
                <c:pt idx="29">
                  <c:v>1.042</c:v>
                </c:pt>
                <c:pt idx="30">
                  <c:v>0.97199999999999998</c:v>
                </c:pt>
                <c:pt idx="31">
                  <c:v>0.89400000000000002</c:v>
                </c:pt>
                <c:pt idx="32">
                  <c:v>1.397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0F-4D0E-814F-425950A2B944}"/>
            </c:ext>
          </c:extLst>
        </c:ser>
        <c:ser>
          <c:idx val="5"/>
          <c:order val="5"/>
          <c:tx>
            <c:strRef>
              <c:f>Transport!$A$11</c:f>
              <c:strCache>
                <c:ptCount val="1"/>
                <c:pt idx="0">
                  <c:v>Strøm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strRef>
              <c:f>Transport!$B$5:$AH$5</c:f>
              <c:strCach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strCache>
            </c:strRef>
          </c:cat>
          <c:val>
            <c:numRef>
              <c:f>Transport!$B$11:$AH$11</c:f>
              <c:numCache>
                <c:formatCode>0.0</c:formatCode>
                <c:ptCount val="33"/>
                <c:pt idx="0">
                  <c:v>0.49199999999999999</c:v>
                </c:pt>
                <c:pt idx="1">
                  <c:v>0.48899999999999999</c:v>
                </c:pt>
                <c:pt idx="2">
                  <c:v>0.49399999999999999</c:v>
                </c:pt>
                <c:pt idx="3">
                  <c:v>0.51</c:v>
                </c:pt>
                <c:pt idx="4">
                  <c:v>0.5</c:v>
                </c:pt>
                <c:pt idx="5">
                  <c:v>0.52900000000000003</c:v>
                </c:pt>
                <c:pt idx="6">
                  <c:v>0.50600000000000001</c:v>
                </c:pt>
                <c:pt idx="7">
                  <c:v>0.499</c:v>
                </c:pt>
                <c:pt idx="8">
                  <c:v>0.52600000000000002</c:v>
                </c:pt>
                <c:pt idx="9">
                  <c:v>0.504</c:v>
                </c:pt>
                <c:pt idx="10">
                  <c:v>0.54200000000000004</c:v>
                </c:pt>
                <c:pt idx="11">
                  <c:v>0.55500000000000005</c:v>
                </c:pt>
                <c:pt idx="12">
                  <c:v>0.54900000000000004</c:v>
                </c:pt>
                <c:pt idx="13">
                  <c:v>0.53200000000000003</c:v>
                </c:pt>
                <c:pt idx="14">
                  <c:v>0.505</c:v>
                </c:pt>
                <c:pt idx="15">
                  <c:v>0.60299999999999998</c:v>
                </c:pt>
                <c:pt idx="16">
                  <c:v>0.65200000000000002</c:v>
                </c:pt>
                <c:pt idx="17">
                  <c:v>0.64</c:v>
                </c:pt>
                <c:pt idx="18">
                  <c:v>0.68500000000000005</c:v>
                </c:pt>
                <c:pt idx="19">
                  <c:v>0.66100000000000003</c:v>
                </c:pt>
                <c:pt idx="20">
                  <c:v>0.56999999999999995</c:v>
                </c:pt>
                <c:pt idx="21">
                  <c:v>0.54600000000000004</c:v>
                </c:pt>
                <c:pt idx="22">
                  <c:v>0.623</c:v>
                </c:pt>
                <c:pt idx="23">
                  <c:v>0.628</c:v>
                </c:pt>
                <c:pt idx="24">
                  <c:v>0.65100000000000002</c:v>
                </c:pt>
                <c:pt idx="25">
                  <c:v>0.79400000000000004</c:v>
                </c:pt>
                <c:pt idx="26">
                  <c:v>0.85</c:v>
                </c:pt>
                <c:pt idx="27">
                  <c:v>1.0469999999999999</c:v>
                </c:pt>
                <c:pt idx="28">
                  <c:v>1.206</c:v>
                </c:pt>
                <c:pt idx="29">
                  <c:v>1.4239999999999999</c:v>
                </c:pt>
                <c:pt idx="30">
                  <c:v>1.718</c:v>
                </c:pt>
                <c:pt idx="31">
                  <c:v>2.3660000000000001</c:v>
                </c:pt>
                <c:pt idx="32">
                  <c:v>2.9409999999999998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80F-4D0E-814F-425950A2B944}"/>
            </c:ext>
          </c:extLst>
        </c:ser>
        <c:ser>
          <c:idx val="6"/>
          <c:order val="6"/>
          <c:tx>
            <c:strRef>
              <c:f>Transport!$A$12</c:f>
              <c:strCache>
                <c:ptCount val="1"/>
                <c:pt idx="0">
                  <c:v>Biodrivstoff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cat>
            <c:strRef>
              <c:f>Transport!$B$5:$AH$5</c:f>
              <c:strCach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strCache>
            </c:strRef>
          </c:cat>
          <c:val>
            <c:numRef>
              <c:f>Transport!$B$12:$AH$12</c:f>
              <c:numCache>
                <c:formatCode>0.0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1.6E-2</c:v>
                </c:pt>
                <c:pt idx="15">
                  <c:v>3.2000000000000001E-2</c:v>
                </c:pt>
                <c:pt idx="16">
                  <c:v>6.4000000000000001E-2</c:v>
                </c:pt>
                <c:pt idx="17">
                  <c:v>0.35299999999999998</c:v>
                </c:pt>
                <c:pt idx="18">
                  <c:v>0.93899999999999995</c:v>
                </c:pt>
                <c:pt idx="19">
                  <c:v>1.107</c:v>
                </c:pt>
                <c:pt idx="20">
                  <c:v>1.353</c:v>
                </c:pt>
                <c:pt idx="21">
                  <c:v>1.3480000000000001</c:v>
                </c:pt>
                <c:pt idx="22">
                  <c:v>1.554</c:v>
                </c:pt>
                <c:pt idx="23">
                  <c:v>1.5009999999999999</c:v>
                </c:pt>
                <c:pt idx="24">
                  <c:v>1.4970000000000001</c:v>
                </c:pt>
                <c:pt idx="25">
                  <c:v>1.766</c:v>
                </c:pt>
                <c:pt idx="26">
                  <c:v>3.875</c:v>
                </c:pt>
                <c:pt idx="27">
                  <c:v>6.1479999999999997</c:v>
                </c:pt>
                <c:pt idx="28">
                  <c:v>4.6399999999999997</c:v>
                </c:pt>
                <c:pt idx="29">
                  <c:v>5.9119999999999999</c:v>
                </c:pt>
                <c:pt idx="30">
                  <c:v>5.0519999999999996</c:v>
                </c:pt>
                <c:pt idx="31">
                  <c:v>5.0410000000000004</c:v>
                </c:pt>
                <c:pt idx="32">
                  <c:v>4.7510000000000003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80F-4D0E-814F-425950A2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4919520"/>
        <c:axId val="1304929088"/>
      </c:areaChart>
      <c:catAx>
        <c:axId val="1304919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304929088"/>
        <c:crosses val="autoZero"/>
        <c:auto val="1"/>
        <c:lblAlgn val="ctr"/>
        <c:lblOffset val="100"/>
        <c:noMultiLvlLbl val="0"/>
      </c:catAx>
      <c:valAx>
        <c:axId val="1304929088"/>
        <c:scaling>
          <c:orientation val="minMax"/>
          <c:max val="6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3049195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b="1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Utslipp!$A$17</c:f>
              <c:strCache>
                <c:ptCount val="1"/>
                <c:pt idx="0">
                  <c:v>Petroleumssektoren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Utslipp!$B$16:$K$16</c:f>
              <c:strCach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strCache>
            </c:strRef>
          </c:cat>
          <c:val>
            <c:numRef>
              <c:f>Utslipp!$B$17:$K$17</c:f>
              <c:numCache>
                <c:formatCode>0</c:formatCode>
                <c:ptCount val="10"/>
                <c:pt idx="0">
                  <c:v>14.77</c:v>
                </c:pt>
                <c:pt idx="1">
                  <c:v>14.472</c:v>
                </c:pt>
                <c:pt idx="2">
                  <c:v>14.206</c:v>
                </c:pt>
                <c:pt idx="3">
                  <c:v>14.055</c:v>
                </c:pt>
                <c:pt idx="4">
                  <c:v>13.888</c:v>
                </c:pt>
                <c:pt idx="5">
                  <c:v>13.162000000000001</c:v>
                </c:pt>
                <c:pt idx="6">
                  <c:v>12.122</c:v>
                </c:pt>
                <c:pt idx="7">
                  <c:v>12.085000000000001</c:v>
                </c:pt>
                <c:pt idx="8">
                  <c:v>11.561</c:v>
                </c:pt>
                <c:pt idx="9">
                  <c:v>11.026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5D-4226-8B6A-5278C1065B44}"/>
            </c:ext>
          </c:extLst>
        </c:ser>
        <c:ser>
          <c:idx val="1"/>
          <c:order val="1"/>
          <c:tx>
            <c:strRef>
              <c:f>Utslipp!$A$18</c:f>
              <c:strCache>
                <c:ptCount val="1"/>
                <c:pt idx="0">
                  <c:v>Industri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Utslipp!$B$16:$K$16</c:f>
              <c:strCach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strCache>
            </c:strRef>
          </c:cat>
          <c:val>
            <c:numRef>
              <c:f>Utslipp!$B$18:$K$18</c:f>
              <c:numCache>
                <c:formatCode>0</c:formatCode>
                <c:ptCount val="10"/>
                <c:pt idx="0">
                  <c:v>11.717000000000001</c:v>
                </c:pt>
                <c:pt idx="1">
                  <c:v>11.388</c:v>
                </c:pt>
                <c:pt idx="2">
                  <c:v>11.797000000000001</c:v>
                </c:pt>
                <c:pt idx="3">
                  <c:v>11.82</c:v>
                </c:pt>
                <c:pt idx="4">
                  <c:v>11.372</c:v>
                </c:pt>
                <c:pt idx="5">
                  <c:v>11.252000000000001</c:v>
                </c:pt>
                <c:pt idx="6">
                  <c:v>11.638</c:v>
                </c:pt>
                <c:pt idx="7">
                  <c:v>11.506</c:v>
                </c:pt>
                <c:pt idx="8">
                  <c:v>10.811999999999999</c:v>
                </c:pt>
                <c:pt idx="9">
                  <c:v>10.587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5D-4226-8B6A-5278C1065B44}"/>
            </c:ext>
          </c:extLst>
        </c:ser>
        <c:ser>
          <c:idx val="2"/>
          <c:order val="2"/>
          <c:tx>
            <c:strRef>
              <c:f>Utslipp!$A$19</c:f>
              <c:strCache>
                <c:ptCount val="1"/>
                <c:pt idx="0">
                  <c:v>Veitrafikk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Utslipp!$B$16:$K$16</c:f>
              <c:strCach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strCache>
            </c:strRef>
          </c:cat>
          <c:val>
            <c:numRef>
              <c:f>Utslipp!$B$19:$K$19</c:f>
              <c:numCache>
                <c:formatCode>0</c:formatCode>
                <c:ptCount val="10"/>
                <c:pt idx="0">
                  <c:v>10.255000000000001</c:v>
                </c:pt>
                <c:pt idx="1">
                  <c:v>9.99</c:v>
                </c:pt>
                <c:pt idx="2">
                  <c:v>9.1240000000000006</c:v>
                </c:pt>
                <c:pt idx="3">
                  <c:v>9.3670000000000009</c:v>
                </c:pt>
                <c:pt idx="4">
                  <c:v>8.734</c:v>
                </c:pt>
                <c:pt idx="5">
                  <c:v>8.35</c:v>
                </c:pt>
                <c:pt idx="6">
                  <c:v>8.7119999999999997</c:v>
                </c:pt>
                <c:pt idx="7">
                  <c:v>8.7029999999999994</c:v>
                </c:pt>
                <c:pt idx="8">
                  <c:v>8.016</c:v>
                </c:pt>
                <c:pt idx="9">
                  <c:v>7.5259999999999998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5D-4226-8B6A-5278C1065B44}"/>
            </c:ext>
          </c:extLst>
        </c:ser>
        <c:ser>
          <c:idx val="3"/>
          <c:order val="3"/>
          <c:tx>
            <c:strRef>
              <c:f>Utslipp!$A$20</c:f>
              <c:strCache>
                <c:ptCount val="1"/>
                <c:pt idx="0">
                  <c:v>Luftfart, sjøfart og maskiner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Utslipp!$B$16:$K$16</c:f>
              <c:strCach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strCache>
            </c:strRef>
          </c:cat>
          <c:val>
            <c:numRef>
              <c:f>Utslipp!$B$20:$K$20</c:f>
              <c:numCache>
                <c:formatCode>0</c:formatCode>
                <c:ptCount val="10"/>
                <c:pt idx="0">
                  <c:v>7.47</c:v>
                </c:pt>
                <c:pt idx="1">
                  <c:v>7.3979999999999997</c:v>
                </c:pt>
                <c:pt idx="2">
                  <c:v>7.5060000000000002</c:v>
                </c:pt>
                <c:pt idx="3">
                  <c:v>7.7510000000000003</c:v>
                </c:pt>
                <c:pt idx="4">
                  <c:v>7.6920000000000002</c:v>
                </c:pt>
                <c:pt idx="5">
                  <c:v>7.3840000000000003</c:v>
                </c:pt>
                <c:pt idx="6">
                  <c:v>7.4349999999999996</c:v>
                </c:pt>
                <c:pt idx="7">
                  <c:v>7.6710000000000003</c:v>
                </c:pt>
                <c:pt idx="8">
                  <c:v>7.6369999999999996</c:v>
                </c:pt>
                <c:pt idx="9">
                  <c:v>7.4279999999999999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5D-4226-8B6A-5278C1065B44}"/>
            </c:ext>
          </c:extLst>
        </c:ser>
        <c:ser>
          <c:idx val="4"/>
          <c:order val="4"/>
          <c:tx>
            <c:strRef>
              <c:f>Utslipp!$A$21</c:f>
              <c:strCache>
                <c:ptCount val="1"/>
                <c:pt idx="0">
                  <c:v>Jordbruk</c:v>
                </c:pt>
              </c:strCache>
            </c:strRef>
          </c:tx>
          <c:spPr>
            <a:solidFill>
              <a:srgbClr val="33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Utslipp!$B$16:$K$16</c:f>
              <c:strCach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strCache>
            </c:strRef>
          </c:cat>
          <c:val>
            <c:numRef>
              <c:f>Utslipp!$B$21:$K$21</c:f>
              <c:numCache>
                <c:formatCode>0</c:formatCode>
                <c:ptCount val="10"/>
                <c:pt idx="0">
                  <c:v>4.7720000000000002</c:v>
                </c:pt>
                <c:pt idx="1">
                  <c:v>4.8230000000000004</c:v>
                </c:pt>
                <c:pt idx="2">
                  <c:v>4.7910000000000004</c:v>
                </c:pt>
                <c:pt idx="3">
                  <c:v>4.7969999999999997</c:v>
                </c:pt>
                <c:pt idx="4">
                  <c:v>4.7460000000000004</c:v>
                </c:pt>
                <c:pt idx="5">
                  <c:v>4.7560000000000002</c:v>
                </c:pt>
                <c:pt idx="6">
                  <c:v>4.8150000000000004</c:v>
                </c:pt>
                <c:pt idx="7">
                  <c:v>4.7060000000000004</c:v>
                </c:pt>
                <c:pt idx="8">
                  <c:v>4.5190000000000001</c:v>
                </c:pt>
                <c:pt idx="9">
                  <c:v>4.5309999999999997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65D-4226-8B6A-5278C1065B44}"/>
            </c:ext>
          </c:extLst>
        </c:ser>
        <c:ser>
          <c:idx val="5"/>
          <c:order val="5"/>
          <c:tx>
            <c:strRef>
              <c:f>Utslipp!$A$22</c:f>
              <c:strCache>
                <c:ptCount val="1"/>
                <c:pt idx="0">
                  <c:v>Energiforsyning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Utslipp!$B$16:$K$16</c:f>
              <c:strCach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strCache>
            </c:strRef>
          </c:cat>
          <c:val>
            <c:numRef>
              <c:f>Utslipp!$B$22:$K$22</c:f>
              <c:numCache>
                <c:formatCode>0</c:formatCode>
                <c:ptCount val="10"/>
                <c:pt idx="0">
                  <c:v>1.7649999999999999</c:v>
                </c:pt>
                <c:pt idx="1">
                  <c:v>1.7490000000000001</c:v>
                </c:pt>
                <c:pt idx="2">
                  <c:v>1.9059999999999999</c:v>
                </c:pt>
                <c:pt idx="3">
                  <c:v>1.901</c:v>
                </c:pt>
                <c:pt idx="4">
                  <c:v>1.794</c:v>
                </c:pt>
                <c:pt idx="5">
                  <c:v>1.732</c:v>
                </c:pt>
                <c:pt idx="6">
                  <c:v>1.764</c:v>
                </c:pt>
                <c:pt idx="7">
                  <c:v>1.4930000000000001</c:v>
                </c:pt>
                <c:pt idx="8">
                  <c:v>1.2410000000000001</c:v>
                </c:pt>
                <c:pt idx="9">
                  <c:v>1.1839999999999999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65D-4226-8B6A-5278C1065B44}"/>
            </c:ext>
          </c:extLst>
        </c:ser>
        <c:ser>
          <c:idx val="6"/>
          <c:order val="6"/>
          <c:tx>
            <c:strRef>
              <c:f>Utslipp!$A$23</c:f>
              <c:strCache>
                <c:ptCount val="1"/>
                <c:pt idx="0">
                  <c:v>Bygg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Utslipp!$B$16:$K$16</c:f>
              <c:strCach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strCache>
            </c:strRef>
          </c:cat>
          <c:val>
            <c:numRef>
              <c:f>Utslipp!$B$23:$K$23</c:f>
              <c:numCache>
                <c:formatCode>0</c:formatCode>
                <c:ptCount val="10"/>
                <c:pt idx="0">
                  <c:v>0.94699999999999995</c:v>
                </c:pt>
                <c:pt idx="1">
                  <c:v>1.0449999999999999</c:v>
                </c:pt>
                <c:pt idx="2">
                  <c:v>0.92200000000000004</c:v>
                </c:pt>
                <c:pt idx="3">
                  <c:v>0.79700000000000004</c:v>
                </c:pt>
                <c:pt idx="4">
                  <c:v>0.6</c:v>
                </c:pt>
                <c:pt idx="5">
                  <c:v>0.52200000000000002</c:v>
                </c:pt>
                <c:pt idx="6">
                  <c:v>0.54500000000000004</c:v>
                </c:pt>
                <c:pt idx="7">
                  <c:v>0.56799999999999995</c:v>
                </c:pt>
                <c:pt idx="8">
                  <c:v>0.64</c:v>
                </c:pt>
                <c:pt idx="9">
                  <c:v>0.53900000000000003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65D-4226-8B6A-5278C1065B44}"/>
            </c:ext>
          </c:extLst>
        </c:ser>
        <c:ser>
          <c:idx val="7"/>
          <c:order val="7"/>
          <c:tx>
            <c:strRef>
              <c:f>Utslipp!$A$24</c:f>
              <c:strCache>
                <c:ptCount val="1"/>
                <c:pt idx="0">
                  <c:v>Andre kilder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Utslipp!$B$16:$K$16</c:f>
              <c:strCach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strCache>
            </c:strRef>
          </c:cat>
          <c:val>
            <c:numRef>
              <c:f>Utslipp!$B$24:$K$24</c:f>
              <c:numCache>
                <c:formatCode>0</c:formatCode>
                <c:ptCount val="10"/>
                <c:pt idx="0">
                  <c:v>2.722</c:v>
                </c:pt>
                <c:pt idx="1">
                  <c:v>2.669</c:v>
                </c:pt>
                <c:pt idx="2">
                  <c:v>2.5870000000000002</c:v>
                </c:pt>
                <c:pt idx="3">
                  <c:v>2.5030000000000001</c:v>
                </c:pt>
                <c:pt idx="4">
                  <c:v>2.3980000000000001</c:v>
                </c:pt>
                <c:pt idx="5">
                  <c:v>2.3410000000000002</c:v>
                </c:pt>
                <c:pt idx="6">
                  <c:v>2.294</c:v>
                </c:pt>
                <c:pt idx="7">
                  <c:v>2.242</c:v>
                </c:pt>
                <c:pt idx="8">
                  <c:v>2.2269999999999999</c:v>
                </c:pt>
                <c:pt idx="9">
                  <c:v>2.1859999999999999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65D-4226-8B6A-5278C1065B4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409747712"/>
        <c:axId val="409748192"/>
      </c:barChart>
      <c:catAx>
        <c:axId val="40974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09748192"/>
        <c:crosses val="autoZero"/>
        <c:auto val="1"/>
        <c:lblAlgn val="ctr"/>
        <c:lblOffset val="100"/>
        <c:noMultiLvlLbl val="0"/>
      </c:catAx>
      <c:valAx>
        <c:axId val="409748192"/>
        <c:scaling>
          <c:orientation val="minMax"/>
          <c:max val="5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Millioner tonn CO2-ekvivalenter</a:t>
                </a:r>
              </a:p>
            </c:rich>
          </c:tx>
          <c:layout>
            <c:manualLayout>
              <c:xMode val="edge"/>
              <c:yMode val="edge"/>
              <c:x val="2.0087884494664157E-2"/>
              <c:y val="0.1946621380501173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0974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46226354474"/>
          <c:y val="0.13225270741537234"/>
          <c:w val="0.29598786027452784"/>
          <c:h val="0.645098796032046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620942</xdr:colOff>
      <xdr:row>38</xdr:row>
      <xdr:rowOff>40354</xdr:rowOff>
    </xdr:from>
    <xdr:to>
      <xdr:col>32</xdr:col>
      <xdr:colOff>639512</xdr:colOff>
      <xdr:row>52</xdr:row>
      <xdr:rowOff>116555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B5917833-EB53-927C-1116-A8251B9519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676275</xdr:colOff>
      <xdr:row>1</xdr:row>
      <xdr:rowOff>128931</xdr:rowOff>
    </xdr:from>
    <xdr:to>
      <xdr:col>11</xdr:col>
      <xdr:colOff>161926</xdr:colOff>
      <xdr:row>3</xdr:row>
      <xdr:rowOff>5743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AA99045F-8150-E715-C771-9427DE11D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33850" y="309906"/>
          <a:ext cx="5019675" cy="238762"/>
        </a:xfrm>
        <a:prstGeom prst="rect">
          <a:avLst/>
        </a:prstGeom>
      </xdr:spPr>
    </xdr:pic>
    <xdr:clientData/>
  </xdr:twoCellAnchor>
  <xdr:twoCellAnchor>
    <xdr:from>
      <xdr:col>1</xdr:col>
      <xdr:colOff>105655</xdr:colOff>
      <xdr:row>33</xdr:row>
      <xdr:rowOff>160725</xdr:rowOff>
    </xdr:from>
    <xdr:to>
      <xdr:col>5</xdr:col>
      <xdr:colOff>402771</xdr:colOff>
      <xdr:row>48</xdr:row>
      <xdr:rowOff>128068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BA1B3E3B-C907-B1ED-AA69-DA064B9A13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3</xdr:row>
      <xdr:rowOff>80010</xdr:rowOff>
    </xdr:from>
    <xdr:to>
      <xdr:col>11</xdr:col>
      <xdr:colOff>198120</xdr:colOff>
      <xdr:row>18</xdr:row>
      <xdr:rowOff>80010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A6FD604-1B4E-44AA-918A-FF5253EFB6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392905</xdr:colOff>
      <xdr:row>46</xdr:row>
      <xdr:rowOff>146445</xdr:rowOff>
    </xdr:from>
    <xdr:to>
      <xdr:col>28</xdr:col>
      <xdr:colOff>11906</xdr:colOff>
      <xdr:row>66</xdr:row>
      <xdr:rowOff>119062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5E0DDE0-AA6E-CF5B-EE4D-05A3C72CA3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95250</xdr:colOff>
      <xdr:row>28</xdr:row>
      <xdr:rowOff>148167</xdr:rowOff>
    </xdr:from>
    <xdr:to>
      <xdr:col>30</xdr:col>
      <xdr:colOff>222250</xdr:colOff>
      <xdr:row>46</xdr:row>
      <xdr:rowOff>178595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F44E4C0-FB95-34AD-B583-80E0AFA342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65587</xdr:colOff>
      <xdr:row>14</xdr:row>
      <xdr:rowOff>179613</xdr:rowOff>
    </xdr:from>
    <xdr:to>
      <xdr:col>31</xdr:col>
      <xdr:colOff>3402</xdr:colOff>
      <xdr:row>15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41FBDCC-D79B-47CC-9162-83F7EDDB49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161925</xdr:colOff>
      <xdr:row>16</xdr:row>
      <xdr:rowOff>176211</xdr:rowOff>
    </xdr:from>
    <xdr:to>
      <xdr:col>28</xdr:col>
      <xdr:colOff>85725</xdr:colOff>
      <xdr:row>34</xdr:row>
      <xdr:rowOff>142875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1212173-EDF8-3F97-B282-A750227677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Dag Spilde" id="{D4B18F0E-FE2D-41CF-8E8F-D7E94BF5D2C6}" userId="S::dsp@nve.no::030b3ca2-979f-458c-bd56-47043d731332" providerId="AD"/>
</personList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3" dT="2024-09-17T07:43:35.55" personId="{D4B18F0E-FE2D-41CF-8E8F-D7E94BF5D2C6}" id="{0F8F82CD-AEBD-437A-9BF7-4358F7708D7D}">
    <text>Utenriks sjøfart og luftfart er ikke med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sp@nve.no" TargetMode="External"/><Relationship Id="rId1" Type="http://schemas.openxmlformats.org/officeDocument/2006/relationships/hyperlink" Target="https://www.ssb.no/statbank/table/11561/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ssb.no/statbank/table/11561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sb.no/statbank/table/08311/tableViewLayout1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sb.no/statbank/table/08311/tableViewLayout1/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s://www.ssb.no/natur-og-miljo/forurensning-og-klima/statistikk/utslipp-til-luf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nveazure.sharepoint.com/:x:/r/sites/ORG-EKB/Delte%20dokumenter/Energibruk/13_Indikatorer/2023%20Prosjekt%20indikatorer/04%20Analyse%20indikatorer/Indikator_Analyse%202025.xlsx?d=w5486f5282ad245e8bc46adfb2fd1e87d&amp;csf=1&amp;web=1&amp;e=34gRTs" TargetMode="External"/><Relationship Id="rId2" Type="http://schemas.openxmlformats.org/officeDocument/2006/relationships/hyperlink" Target="https://www.ssb.no/statbank/table/09189/" TargetMode="External"/><Relationship Id="rId1" Type="http://schemas.openxmlformats.org/officeDocument/2006/relationships/hyperlink" Target="https://www.ssb.no/statbank/table/11561/" TargetMode="Externa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sb.no/statbank/table/11561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7" Type="http://schemas.microsoft.com/office/2017/10/relationships/threadedComment" Target="../threadedComments/threadedComment1.xml"/><Relationship Id="rId2" Type="http://schemas.openxmlformats.org/officeDocument/2006/relationships/hyperlink" Target="https://www.ssb.no/energi-og-industri/energi/statistikk/elektrisitet" TargetMode="External"/><Relationship Id="rId1" Type="http://schemas.openxmlformats.org/officeDocument/2006/relationships/hyperlink" Target="https://www.ssb.no/statbank/table/11561/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www.ssb.no/statbank/table/11561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sb.no/statbank/table/08311/" TargetMode="External"/><Relationship Id="rId2" Type="http://schemas.openxmlformats.org/officeDocument/2006/relationships/hyperlink" Target="https://nveazure.sharepoint.com/:x:/r/sites/ORG-EKB/Delte%20dokumenter/Energibruk/05_Temperaturkorrigering/02_Temp%20korr%20kraft%20%C3%85R/Temperaturkorrigert%20elektrisk%20kraft%201990_2023.xlsx?d=w55aef39a675d4ac887b4910f96cedc08&amp;csf=1&amp;web=1&amp;e=8qcnfA" TargetMode="External"/><Relationship Id="rId1" Type="http://schemas.openxmlformats.org/officeDocument/2006/relationships/hyperlink" Target="https://www.ssb.no/statbank/list/elektrisitet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https://www.nve.no/energi/energisystem/energibruk/" TargetMode="External"/><Relationship Id="rId4" Type="http://schemas.openxmlformats.org/officeDocument/2006/relationships/hyperlink" Target="https://www.ssb.no/energi-og-industri/energi/statistikk/elektrisitet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ssb.no/statbank/table/11561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sb.no/energi-og-industri/energi/statistikk/energibruk-i-husholdningen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8B5A9-702C-47A4-8239-2CF219CEEE78}">
  <dimension ref="A1:A9"/>
  <sheetViews>
    <sheetView zoomScale="80" zoomScaleNormal="80" workbookViewId="0">
      <selection activeCell="G33" sqref="G33"/>
    </sheetView>
  </sheetViews>
  <sheetFormatPr baseColWidth="10" defaultColWidth="11.42578125" defaultRowHeight="15" x14ac:dyDescent="0.25"/>
  <sheetData>
    <row r="1" spans="1:1" x14ac:dyDescent="0.25">
      <c r="A1" t="s">
        <v>0</v>
      </c>
    </row>
    <row r="2" spans="1:1" x14ac:dyDescent="0.25">
      <c r="A2" s="4" t="s">
        <v>1</v>
      </c>
    </row>
    <row r="4" spans="1:1" x14ac:dyDescent="0.25">
      <c r="A4" t="s">
        <v>219</v>
      </c>
    </row>
    <row r="7" spans="1:1" x14ac:dyDescent="0.25">
      <c r="A7" t="s">
        <v>2</v>
      </c>
    </row>
    <row r="8" spans="1:1" x14ac:dyDescent="0.25">
      <c r="A8" t="s">
        <v>3</v>
      </c>
    </row>
    <row r="9" spans="1:1" x14ac:dyDescent="0.25">
      <c r="A9" s="4" t="s">
        <v>4</v>
      </c>
    </row>
  </sheetData>
  <hyperlinks>
    <hyperlink ref="A2" r:id="rId1" xr:uid="{B4075199-2AA0-40F5-A8F1-7D725C79DA9B}"/>
    <hyperlink ref="A9" r:id="rId2" xr:uid="{880C4E36-D269-4D70-B06A-CDFA7935FA71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31145-62F2-46BD-96AE-FBAC72EE1364}">
  <dimension ref="A1:AK26"/>
  <sheetViews>
    <sheetView zoomScale="90" zoomScaleNormal="90" workbookViewId="0">
      <pane xSplit="1" ySplit="5" topLeftCell="B6" activePane="bottomRight" state="frozen"/>
      <selection pane="topRight" activeCell="N31" sqref="N31"/>
      <selection pane="bottomLeft" activeCell="N31" sqref="N31"/>
      <selection pane="bottomRight" activeCell="Q45" sqref="Q45"/>
    </sheetView>
  </sheetViews>
  <sheetFormatPr baseColWidth="10" defaultColWidth="11.42578125" defaultRowHeight="15" x14ac:dyDescent="0.25"/>
  <cols>
    <col min="1" max="1" width="24.7109375" customWidth="1"/>
    <col min="2" max="31" width="5.5703125" bestFit="1" customWidth="1"/>
    <col min="32" max="33" width="5.5703125" customWidth="1"/>
    <col min="34" max="34" width="7" customWidth="1"/>
    <col min="35" max="35" width="6.28515625" customWidth="1"/>
    <col min="36" max="36" width="6.7109375" customWidth="1"/>
  </cols>
  <sheetData>
    <row r="1" spans="1:36" ht="18.75" x14ac:dyDescent="0.3">
      <c r="A1" s="2" t="s">
        <v>89</v>
      </c>
    </row>
    <row r="2" spans="1:36" x14ac:dyDescent="0.25">
      <c r="A2" s="4" t="s">
        <v>1</v>
      </c>
    </row>
    <row r="3" spans="1:36" x14ac:dyDescent="0.25">
      <c r="A3" s="3" t="s">
        <v>78</v>
      </c>
      <c r="B3" s="6" t="s">
        <v>91</v>
      </c>
      <c r="E3" s="7" t="s">
        <v>92</v>
      </c>
    </row>
    <row r="4" spans="1:36" x14ac:dyDescent="0.25">
      <c r="A4" s="26" t="s">
        <v>159</v>
      </c>
    </row>
    <row r="5" spans="1:36" s="7" customFormat="1" x14ac:dyDescent="0.25">
      <c r="B5" s="7" t="s">
        <v>94</v>
      </c>
      <c r="C5" s="7" t="s">
        <v>95</v>
      </c>
      <c r="D5" s="7" t="s">
        <v>96</v>
      </c>
      <c r="E5" s="7" t="s">
        <v>97</v>
      </c>
      <c r="F5" s="7" t="s">
        <v>98</v>
      </c>
      <c r="G5" s="7" t="s">
        <v>99</v>
      </c>
      <c r="H5" s="7" t="s">
        <v>100</v>
      </c>
      <c r="I5" s="7" t="s">
        <v>101</v>
      </c>
      <c r="J5" s="7" t="s">
        <v>102</v>
      </c>
      <c r="K5" s="7" t="s">
        <v>103</v>
      </c>
      <c r="L5" s="7" t="s">
        <v>104</v>
      </c>
      <c r="M5" s="7" t="s">
        <v>105</v>
      </c>
      <c r="N5" s="7" t="s">
        <v>106</v>
      </c>
      <c r="O5" s="7" t="s">
        <v>107</v>
      </c>
      <c r="P5" s="7" t="s">
        <v>108</v>
      </c>
      <c r="Q5" s="7" t="s">
        <v>109</v>
      </c>
      <c r="R5" s="7" t="s">
        <v>110</v>
      </c>
      <c r="S5" s="7" t="s">
        <v>111</v>
      </c>
      <c r="T5" s="7" t="s">
        <v>112</v>
      </c>
      <c r="U5" s="7" t="s">
        <v>113</v>
      </c>
      <c r="V5" s="7" t="s">
        <v>114</v>
      </c>
      <c r="W5" s="7" t="s">
        <v>115</v>
      </c>
      <c r="X5" s="7" t="s">
        <v>116</v>
      </c>
      <c r="Y5" s="7" t="s">
        <v>117</v>
      </c>
      <c r="Z5" s="7" t="s">
        <v>118</v>
      </c>
      <c r="AA5" s="7" t="s">
        <v>119</v>
      </c>
      <c r="AB5" s="7" t="s">
        <v>120</v>
      </c>
      <c r="AC5" s="7" t="s">
        <v>121</v>
      </c>
      <c r="AD5" s="7" t="s">
        <v>122</v>
      </c>
      <c r="AE5" s="7" t="s">
        <v>123</v>
      </c>
      <c r="AF5" s="7" t="s">
        <v>131</v>
      </c>
      <c r="AG5" s="7">
        <v>2021</v>
      </c>
      <c r="AH5" s="7">
        <v>2022</v>
      </c>
      <c r="AI5" s="7">
        <v>2023</v>
      </c>
      <c r="AJ5" s="7">
        <f>AI5+1</f>
        <v>2024</v>
      </c>
    </row>
    <row r="6" spans="1:36" x14ac:dyDescent="0.25">
      <c r="A6" s="6" t="s">
        <v>171</v>
      </c>
      <c r="B6" s="1">
        <v>21.815000000000001</v>
      </c>
      <c r="C6" s="1">
        <v>21.204999999999998</v>
      </c>
      <c r="D6" s="1">
        <v>20.715</v>
      </c>
      <c r="E6" s="1">
        <v>20.497</v>
      </c>
      <c r="F6" s="1">
        <v>20.297999999999998</v>
      </c>
      <c r="G6" s="1">
        <v>19.904</v>
      </c>
      <c r="H6" s="1">
        <v>20.648</v>
      </c>
      <c r="I6" s="1">
        <v>20.315999999999999</v>
      </c>
      <c r="J6" s="1">
        <v>20.530999999999999</v>
      </c>
      <c r="K6" s="1">
        <v>20.396000000000001</v>
      </c>
      <c r="L6" s="1">
        <v>19.806000000000001</v>
      </c>
      <c r="M6" s="1">
        <v>20.538</v>
      </c>
      <c r="N6" s="1">
        <v>20.388000000000002</v>
      </c>
      <c r="O6" s="1">
        <v>20.158999999999999</v>
      </c>
      <c r="P6" s="1">
        <v>20.053999999999998</v>
      </c>
      <c r="Q6" s="1">
        <v>19.318999999999999</v>
      </c>
      <c r="R6" s="1">
        <v>18.582000000000001</v>
      </c>
      <c r="S6" s="1">
        <v>17.622</v>
      </c>
      <c r="T6" s="1">
        <v>16.513000000000002</v>
      </c>
      <c r="U6" s="1">
        <v>15.522</v>
      </c>
      <c r="V6" s="1">
        <v>14.625</v>
      </c>
      <c r="W6" s="1">
        <v>13.324999999999999</v>
      </c>
      <c r="X6" s="1">
        <v>12.439</v>
      </c>
      <c r="Y6" s="1">
        <v>11.617000000000001</v>
      </c>
      <c r="Z6" s="1">
        <v>11.084</v>
      </c>
      <c r="AA6" s="1">
        <v>10.476000000000001</v>
      </c>
      <c r="AB6" s="1">
        <v>9.85</v>
      </c>
      <c r="AC6" s="1">
        <v>9.5869999999999997</v>
      </c>
      <c r="AD6" s="1">
        <v>9.2249999999999996</v>
      </c>
      <c r="AE6" s="1">
        <v>8.4830000000000005</v>
      </c>
      <c r="AF6" s="1">
        <v>8.0429999999999993</v>
      </c>
      <c r="AG6" s="1">
        <v>7.4669999999999996</v>
      </c>
      <c r="AH6" s="1">
        <v>7.4509999999999996</v>
      </c>
      <c r="AI6" s="1">
        <v>6.19</v>
      </c>
      <c r="AJ6" s="1">
        <v>6.4139999999999997</v>
      </c>
    </row>
    <row r="7" spans="1:36" x14ac:dyDescent="0.25">
      <c r="A7" s="6" t="s">
        <v>172</v>
      </c>
      <c r="B7" s="1">
        <v>7.9169999999999998</v>
      </c>
      <c r="C7" s="1">
        <v>8.0909999999999993</v>
      </c>
      <c r="D7" s="1">
        <v>8.7070000000000007</v>
      </c>
      <c r="E7" s="1">
        <v>9.6820000000000004</v>
      </c>
      <c r="F7" s="1">
        <v>9.4789999999999992</v>
      </c>
      <c r="G7" s="1">
        <v>10.151</v>
      </c>
      <c r="H7" s="1">
        <v>10.731</v>
      </c>
      <c r="I7" s="1">
        <v>11.05</v>
      </c>
      <c r="J7" s="1">
        <v>11.71</v>
      </c>
      <c r="K7" s="1">
        <v>13.458</v>
      </c>
      <c r="L7" s="1">
        <v>13.398</v>
      </c>
      <c r="M7" s="1">
        <v>14.544</v>
      </c>
      <c r="N7" s="1">
        <v>14.961</v>
      </c>
      <c r="O7" s="1">
        <v>15.795</v>
      </c>
      <c r="P7" s="1">
        <v>16.988</v>
      </c>
      <c r="Q7" s="1">
        <v>18.306999999999999</v>
      </c>
      <c r="R7" s="1">
        <v>20.088999999999999</v>
      </c>
      <c r="S7" s="1">
        <v>21.864000000000001</v>
      </c>
      <c r="T7" s="1">
        <v>22.391999999999999</v>
      </c>
      <c r="U7" s="1">
        <v>22.744</v>
      </c>
      <c r="V7" s="1">
        <v>24.459</v>
      </c>
      <c r="W7" s="1">
        <v>25.504999999999999</v>
      </c>
      <c r="X7" s="1">
        <v>26.388999999999999</v>
      </c>
      <c r="Y7" s="1">
        <v>27.329000000000001</v>
      </c>
      <c r="Z7" s="1">
        <v>28.632999999999999</v>
      </c>
      <c r="AA7" s="1">
        <v>29.442</v>
      </c>
      <c r="AB7" s="1">
        <v>28.954999999999998</v>
      </c>
      <c r="AC7" s="1">
        <v>25.936</v>
      </c>
      <c r="AD7" s="1">
        <v>27.234999999999999</v>
      </c>
      <c r="AE7" s="1">
        <v>25.503</v>
      </c>
      <c r="AF7" s="1">
        <v>24.600999999999999</v>
      </c>
      <c r="AG7" s="1">
        <v>26.387</v>
      </c>
      <c r="AH7" s="1">
        <v>26.350999999999999</v>
      </c>
      <c r="AI7" s="1">
        <v>24.88</v>
      </c>
      <c r="AJ7" s="1">
        <v>22.747</v>
      </c>
    </row>
    <row r="8" spans="1:36" x14ac:dyDescent="0.25">
      <c r="A8" s="6" t="s">
        <v>173</v>
      </c>
      <c r="B8" s="1">
        <v>6.8</v>
      </c>
      <c r="C8" s="1">
        <v>6.1989999999999998</v>
      </c>
      <c r="D8" s="1">
        <v>6.81</v>
      </c>
      <c r="E8" s="1">
        <v>7.1870000000000003</v>
      </c>
      <c r="F8" s="1">
        <v>7.1109999999999998</v>
      </c>
      <c r="G8" s="1">
        <v>8.1329999999999991</v>
      </c>
      <c r="H8" s="1">
        <v>8.4139999999999997</v>
      </c>
      <c r="I8" s="1">
        <v>9.07</v>
      </c>
      <c r="J8" s="1">
        <v>9.4589999999999996</v>
      </c>
      <c r="K8" s="1">
        <v>9.9909999999999997</v>
      </c>
      <c r="L8" s="1">
        <v>8.2309999999999999</v>
      </c>
      <c r="M8" s="1">
        <v>7.5739999999999998</v>
      </c>
      <c r="N8" s="1">
        <v>7.5659999999999998</v>
      </c>
      <c r="O8" s="1">
        <v>8.8469999999999995</v>
      </c>
      <c r="P8" s="1">
        <v>8.7560000000000002</v>
      </c>
      <c r="Q8" s="1">
        <v>8.4</v>
      </c>
      <c r="R8" s="1">
        <v>9.4139999999999997</v>
      </c>
      <c r="S8" s="1">
        <v>9.2959999999999994</v>
      </c>
      <c r="T8" s="1">
        <v>9.0749999999999993</v>
      </c>
      <c r="U8" s="1">
        <v>9.0820000000000007</v>
      </c>
      <c r="V8" s="1">
        <v>10.010999999999999</v>
      </c>
      <c r="W8" s="1">
        <v>10.291</v>
      </c>
      <c r="X8" s="1">
        <v>10.353999999999999</v>
      </c>
      <c r="Y8" s="1">
        <v>10.547000000000001</v>
      </c>
      <c r="Z8" s="1">
        <v>10.718999999999999</v>
      </c>
      <c r="AA8" s="1">
        <v>9.7870000000000008</v>
      </c>
      <c r="AB8" s="1">
        <v>9.2270000000000003</v>
      </c>
      <c r="AC8" s="1">
        <v>9.5239999999999991</v>
      </c>
      <c r="AD8" s="1">
        <v>9.56</v>
      </c>
      <c r="AE8" s="1">
        <v>10.191000000000001</v>
      </c>
      <c r="AF8" s="1">
        <v>10.029</v>
      </c>
      <c r="AG8" s="1">
        <v>9.7989999999999995</v>
      </c>
      <c r="AH8" s="1">
        <v>10.335000000000001</v>
      </c>
      <c r="AI8" s="1">
        <v>9.7059999999999995</v>
      </c>
      <c r="AJ8" s="1">
        <v>8.8190000000000008</v>
      </c>
    </row>
    <row r="9" spans="1:36" x14ac:dyDescent="0.25">
      <c r="A9" s="6" t="s">
        <v>24</v>
      </c>
      <c r="B9" s="1">
        <v>2.6059999999999999</v>
      </c>
      <c r="C9" s="1">
        <v>2.68</v>
      </c>
      <c r="D9" s="1">
        <v>2.7669999999999999</v>
      </c>
      <c r="E9" s="1">
        <v>2.7589999999999999</v>
      </c>
      <c r="F9" s="1">
        <v>3.0960000000000001</v>
      </c>
      <c r="G9" s="1">
        <v>3.3260000000000001</v>
      </c>
      <c r="H9" s="1">
        <v>3.6920000000000002</v>
      </c>
      <c r="I9" s="1">
        <v>3.798</v>
      </c>
      <c r="J9" s="1">
        <v>3.887</v>
      </c>
      <c r="K9" s="1">
        <v>4.452</v>
      </c>
      <c r="L9" s="1">
        <v>4.0780000000000003</v>
      </c>
      <c r="M9" s="1">
        <v>4.1059999999999999</v>
      </c>
      <c r="N9" s="1">
        <v>3.52</v>
      </c>
      <c r="O9" s="1">
        <v>3.6850000000000001</v>
      </c>
      <c r="P9" s="1">
        <v>3.6829999999999998</v>
      </c>
      <c r="Q9" s="1">
        <v>3.6339999999999999</v>
      </c>
      <c r="R9" s="1">
        <v>3.8050000000000002</v>
      </c>
      <c r="S9" s="1">
        <v>3.8570000000000002</v>
      </c>
      <c r="T9" s="1">
        <v>4.1639999999999997</v>
      </c>
      <c r="U9" s="1">
        <v>4.1239999999999997</v>
      </c>
      <c r="V9" s="1">
        <v>4.0570000000000004</v>
      </c>
      <c r="W9" s="1">
        <v>4.2510000000000003</v>
      </c>
      <c r="X9" s="1">
        <v>4.3689999999999998</v>
      </c>
      <c r="Y9" s="1">
        <v>4.16</v>
      </c>
      <c r="Z9" s="1">
        <v>4.5469999999999997</v>
      </c>
      <c r="AA9" s="1">
        <v>4.3499999999999996</v>
      </c>
      <c r="AB9" s="1">
        <v>4.1139999999999999</v>
      </c>
      <c r="AC9" s="1">
        <v>4.2009999999999996</v>
      </c>
      <c r="AD9" s="1">
        <v>4.5209999999999999</v>
      </c>
      <c r="AE9" s="1">
        <v>4.2320000000000002</v>
      </c>
      <c r="AF9" s="1">
        <v>3.0190000000000001</v>
      </c>
      <c r="AG9" s="1">
        <v>3.0019999999999998</v>
      </c>
      <c r="AH9" s="1">
        <v>3.9510000000000001</v>
      </c>
      <c r="AI9" s="1">
        <v>4.0270000000000001</v>
      </c>
      <c r="AJ9" s="1">
        <v>3.9119999999999999</v>
      </c>
    </row>
    <row r="10" spans="1:36" x14ac:dyDescent="0.25">
      <c r="A10" s="6" t="s">
        <v>13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2E-3</v>
      </c>
      <c r="J10" s="1">
        <v>2E-3</v>
      </c>
      <c r="K10" s="1">
        <v>3.0000000000000001E-3</v>
      </c>
      <c r="L10" s="1">
        <v>6.0000000000000001E-3</v>
      </c>
      <c r="M10" s="1">
        <v>1.4999999999999999E-2</v>
      </c>
      <c r="N10" s="1">
        <v>5.8000000000000003E-2</v>
      </c>
      <c r="O10" s="1">
        <v>0.11600000000000001</v>
      </c>
      <c r="P10" s="1">
        <v>0.152</v>
      </c>
      <c r="Q10" s="1">
        <v>0.14699999999999999</v>
      </c>
      <c r="R10" s="1">
        <v>0.161</v>
      </c>
      <c r="S10" s="1">
        <v>0.52</v>
      </c>
      <c r="T10" s="1">
        <v>0.60499999999999998</v>
      </c>
      <c r="U10" s="1">
        <v>0.64400000000000002</v>
      </c>
      <c r="V10" s="1">
        <v>0.751</v>
      </c>
      <c r="W10" s="1">
        <v>0.83599999999999997</v>
      </c>
      <c r="X10" s="1">
        <v>1.0940000000000001</v>
      </c>
      <c r="Y10" s="1">
        <v>1.3</v>
      </c>
      <c r="Z10" s="1">
        <v>1.488</v>
      </c>
      <c r="AA10" s="1">
        <v>1.462</v>
      </c>
      <c r="AB10" s="1">
        <v>1.3620000000000001</v>
      </c>
      <c r="AC10" s="1">
        <v>1.425</v>
      </c>
      <c r="AD10" s="1">
        <v>1.07</v>
      </c>
      <c r="AE10" s="1">
        <v>1.042</v>
      </c>
      <c r="AF10" s="1">
        <v>0.97199999999999998</v>
      </c>
      <c r="AG10" s="1">
        <v>0.89400000000000002</v>
      </c>
      <c r="AH10" s="1">
        <v>1.397</v>
      </c>
      <c r="AI10" s="1">
        <v>1.1379999999999999</v>
      </c>
      <c r="AJ10" s="1">
        <v>1.2509999999999999</v>
      </c>
    </row>
    <row r="11" spans="1:36" x14ac:dyDescent="0.25">
      <c r="A11" s="6" t="s">
        <v>128</v>
      </c>
      <c r="B11" s="1">
        <v>0.49199999999999999</v>
      </c>
      <c r="C11" s="1">
        <v>0.48899999999999999</v>
      </c>
      <c r="D11" s="1">
        <v>0.49399999999999999</v>
      </c>
      <c r="E11" s="1">
        <v>0.51</v>
      </c>
      <c r="F11" s="1">
        <v>0.5</v>
      </c>
      <c r="G11" s="1">
        <v>0.52900000000000003</v>
      </c>
      <c r="H11" s="1">
        <v>0.50600000000000001</v>
      </c>
      <c r="I11" s="1">
        <v>0.499</v>
      </c>
      <c r="J11" s="1">
        <v>0.52600000000000002</v>
      </c>
      <c r="K11" s="1">
        <v>0.504</v>
      </c>
      <c r="L11" s="1">
        <v>0.54200000000000004</v>
      </c>
      <c r="M11" s="1">
        <v>0.55500000000000005</v>
      </c>
      <c r="N11" s="1">
        <v>0.54900000000000004</v>
      </c>
      <c r="O11" s="1">
        <v>0.53200000000000003</v>
      </c>
      <c r="P11" s="1">
        <v>0.505</v>
      </c>
      <c r="Q11" s="1">
        <v>0.60299999999999998</v>
      </c>
      <c r="R11" s="1">
        <v>0.65200000000000002</v>
      </c>
      <c r="S11" s="1">
        <v>0.64</v>
      </c>
      <c r="T11" s="1">
        <v>0.68500000000000005</v>
      </c>
      <c r="U11" s="1">
        <v>0.66100000000000003</v>
      </c>
      <c r="V11" s="1">
        <v>0.56999999999999995</v>
      </c>
      <c r="W11" s="1">
        <v>0.54600000000000004</v>
      </c>
      <c r="X11" s="1">
        <v>0.623</v>
      </c>
      <c r="Y11" s="1">
        <v>0.628</v>
      </c>
      <c r="Z11" s="1">
        <v>0.65100000000000002</v>
      </c>
      <c r="AA11" s="1">
        <v>0.79400000000000004</v>
      </c>
      <c r="AB11" s="1">
        <v>0.85</v>
      </c>
      <c r="AC11" s="1">
        <v>1.0469999999999999</v>
      </c>
      <c r="AD11" s="1">
        <v>1.206</v>
      </c>
      <c r="AE11" s="1">
        <v>1.4239999999999999</v>
      </c>
      <c r="AF11" s="1">
        <v>1.718</v>
      </c>
      <c r="AG11" s="1">
        <v>2.3660000000000001</v>
      </c>
      <c r="AH11" s="1">
        <v>2.9409999999999998</v>
      </c>
      <c r="AI11" s="1">
        <v>3.456</v>
      </c>
      <c r="AJ11" s="1">
        <v>3.7690000000000001</v>
      </c>
    </row>
    <row r="12" spans="1:36" x14ac:dyDescent="0.25">
      <c r="A12" s="6" t="s">
        <v>174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1.6E-2</v>
      </c>
      <c r="Q12" s="1">
        <v>3.2000000000000001E-2</v>
      </c>
      <c r="R12" s="1">
        <v>6.4000000000000001E-2</v>
      </c>
      <c r="S12" s="1">
        <v>0.35299999999999998</v>
      </c>
      <c r="T12" s="1">
        <v>0.93899999999999995</v>
      </c>
      <c r="U12" s="1">
        <v>1.107</v>
      </c>
      <c r="V12" s="1">
        <v>1.353</v>
      </c>
      <c r="W12" s="1">
        <v>1.3480000000000001</v>
      </c>
      <c r="X12" s="1">
        <v>1.554</v>
      </c>
      <c r="Y12" s="1">
        <v>1.5009999999999999</v>
      </c>
      <c r="Z12" s="1">
        <v>1.4970000000000001</v>
      </c>
      <c r="AA12" s="1">
        <v>1.766</v>
      </c>
      <c r="AB12" s="1">
        <v>3.875</v>
      </c>
      <c r="AC12" s="1">
        <v>6.1479999999999997</v>
      </c>
      <c r="AD12" s="1">
        <v>4.6399999999999997</v>
      </c>
      <c r="AE12" s="1">
        <v>5.9119999999999999</v>
      </c>
      <c r="AF12" s="1">
        <v>5.0519999999999996</v>
      </c>
      <c r="AG12" s="1">
        <v>5.0410000000000004</v>
      </c>
      <c r="AH12" s="1">
        <v>4.7510000000000003</v>
      </c>
      <c r="AI12" s="1">
        <v>5.3239999999999998</v>
      </c>
      <c r="AJ12" s="1">
        <v>5.891</v>
      </c>
    </row>
    <row r="14" spans="1:36" s="7" customFormat="1" x14ac:dyDescent="0.25">
      <c r="A14" s="6" t="s">
        <v>129</v>
      </c>
      <c r="B14" s="24">
        <f>SUM(B6:B13)</f>
        <v>39.629999999999995</v>
      </c>
      <c r="C14" s="24">
        <f t="shared" ref="C14:AJ14" si="0">SUM(C6:C13)</f>
        <v>38.663999999999994</v>
      </c>
      <c r="D14" s="24">
        <f t="shared" si="0"/>
        <v>39.493000000000002</v>
      </c>
      <c r="E14" s="24">
        <f t="shared" si="0"/>
        <v>40.634999999999998</v>
      </c>
      <c r="F14" s="24">
        <f t="shared" si="0"/>
        <v>40.483999999999995</v>
      </c>
      <c r="G14" s="24">
        <f t="shared" si="0"/>
        <v>42.043000000000006</v>
      </c>
      <c r="H14" s="24">
        <f t="shared" si="0"/>
        <v>43.991</v>
      </c>
      <c r="I14" s="24">
        <f t="shared" si="0"/>
        <v>44.735000000000007</v>
      </c>
      <c r="J14" s="24">
        <f t="shared" si="0"/>
        <v>46.115000000000009</v>
      </c>
      <c r="K14" s="24">
        <f t="shared" si="0"/>
        <v>48.803999999999995</v>
      </c>
      <c r="L14" s="24">
        <f t="shared" si="0"/>
        <v>46.061000000000007</v>
      </c>
      <c r="M14" s="24">
        <f t="shared" si="0"/>
        <v>47.332000000000001</v>
      </c>
      <c r="N14" s="24">
        <f t="shared" si="0"/>
        <v>47.042000000000009</v>
      </c>
      <c r="O14" s="24">
        <f t="shared" si="0"/>
        <v>49.134</v>
      </c>
      <c r="P14" s="24">
        <f t="shared" si="0"/>
        <v>50.154000000000003</v>
      </c>
      <c r="Q14" s="24">
        <f t="shared" si="0"/>
        <v>50.441999999999993</v>
      </c>
      <c r="R14" s="24">
        <f t="shared" si="0"/>
        <v>52.767000000000003</v>
      </c>
      <c r="S14" s="24">
        <f t="shared" si="0"/>
        <v>54.152000000000008</v>
      </c>
      <c r="T14" s="24">
        <f t="shared" si="0"/>
        <v>54.373000000000005</v>
      </c>
      <c r="U14" s="24">
        <f t="shared" si="0"/>
        <v>53.884</v>
      </c>
      <c r="V14" s="24">
        <f t="shared" si="0"/>
        <v>55.826000000000001</v>
      </c>
      <c r="W14" s="24">
        <f t="shared" si="0"/>
        <v>56.10199999999999</v>
      </c>
      <c r="X14" s="24">
        <f t="shared" si="0"/>
        <v>56.822000000000003</v>
      </c>
      <c r="Y14" s="24">
        <f t="shared" si="0"/>
        <v>57.081999999999987</v>
      </c>
      <c r="Z14" s="24">
        <f t="shared" si="0"/>
        <v>58.619</v>
      </c>
      <c r="AA14" s="24">
        <f t="shared" si="0"/>
        <v>58.076999999999998</v>
      </c>
      <c r="AB14" s="24">
        <f t="shared" si="0"/>
        <v>58.232999999999997</v>
      </c>
      <c r="AC14" s="24">
        <f t="shared" si="0"/>
        <v>57.867999999999995</v>
      </c>
      <c r="AD14" s="24">
        <f t="shared" si="0"/>
        <v>57.457000000000008</v>
      </c>
      <c r="AE14" s="24">
        <f t="shared" si="0"/>
        <v>56.787000000000006</v>
      </c>
      <c r="AF14" s="24">
        <f t="shared" si="0"/>
        <v>53.434000000000005</v>
      </c>
      <c r="AG14" s="24">
        <f t="shared" si="0"/>
        <v>54.956000000000003</v>
      </c>
      <c r="AH14" s="24">
        <f t="shared" si="0"/>
        <v>57.177</v>
      </c>
      <c r="AI14" s="24">
        <f t="shared" si="0"/>
        <v>54.720999999999997</v>
      </c>
      <c r="AJ14" s="24">
        <f t="shared" si="0"/>
        <v>52.802999999999997</v>
      </c>
    </row>
    <row r="17" spans="1:37" s="7" customFormat="1" x14ac:dyDescent="0.25">
      <c r="A17" s="26" t="s">
        <v>160</v>
      </c>
      <c r="B17" s="7" t="s">
        <v>94</v>
      </c>
      <c r="C17" s="7" t="s">
        <v>95</v>
      </c>
      <c r="D17" s="7" t="s">
        <v>96</v>
      </c>
      <c r="E17" s="7" t="s">
        <v>97</v>
      </c>
      <c r="F17" s="7" t="s">
        <v>98</v>
      </c>
      <c r="G17" s="7" t="s">
        <v>99</v>
      </c>
      <c r="H17" s="7" t="s">
        <v>100</v>
      </c>
      <c r="I17" s="7" t="s">
        <v>101</v>
      </c>
      <c r="J17" s="7" t="s">
        <v>102</v>
      </c>
      <c r="K17" s="7" t="s">
        <v>103</v>
      </c>
      <c r="L17" s="7" t="s">
        <v>104</v>
      </c>
      <c r="M17" s="7" t="s">
        <v>105</v>
      </c>
      <c r="N17" s="7" t="s">
        <v>106</v>
      </c>
      <c r="O17" s="7" t="s">
        <v>107</v>
      </c>
      <c r="P17" s="7" t="s">
        <v>108</v>
      </c>
      <c r="Q17" s="7" t="s">
        <v>109</v>
      </c>
      <c r="R17" s="7" t="s">
        <v>110</v>
      </c>
      <c r="S17" s="7" t="s">
        <v>111</v>
      </c>
      <c r="T17" s="7" t="s">
        <v>112</v>
      </c>
      <c r="U17" s="7" t="s">
        <v>113</v>
      </c>
      <c r="V17" s="7" t="s">
        <v>114</v>
      </c>
      <c r="W17" s="7" t="s">
        <v>115</v>
      </c>
      <c r="X17" s="7" t="s">
        <v>116</v>
      </c>
      <c r="Y17" s="7" t="s">
        <v>117</v>
      </c>
      <c r="Z17" s="7" t="s">
        <v>118</v>
      </c>
      <c r="AA17" s="7" t="s">
        <v>119</v>
      </c>
      <c r="AB17" s="7" t="s">
        <v>120</v>
      </c>
      <c r="AC17" s="7" t="s">
        <v>121</v>
      </c>
      <c r="AD17" s="7" t="s">
        <v>122</v>
      </c>
      <c r="AE17" s="7" t="s">
        <v>123</v>
      </c>
      <c r="AF17" s="7" t="s">
        <v>131</v>
      </c>
      <c r="AG17" s="7">
        <v>2021</v>
      </c>
      <c r="AH17" s="7">
        <v>2022</v>
      </c>
      <c r="AI17" s="7">
        <v>2023</v>
      </c>
      <c r="AJ17" s="7">
        <f>AI17+1</f>
        <v>2024</v>
      </c>
    </row>
    <row r="18" spans="1:37" x14ac:dyDescent="0.25">
      <c r="A18" s="6" t="s">
        <v>175</v>
      </c>
      <c r="B18" s="1">
        <v>28.524000000000001</v>
      </c>
      <c r="C18" s="1">
        <v>28.062000000000001</v>
      </c>
      <c r="D18" s="1">
        <v>28.163</v>
      </c>
      <c r="E18" s="1">
        <v>28.806000000000001</v>
      </c>
      <c r="F18" s="1">
        <v>28.41</v>
      </c>
      <c r="G18" s="1">
        <v>28.79</v>
      </c>
      <c r="H18" s="1">
        <v>30.225999999999999</v>
      </c>
      <c r="I18" s="1">
        <v>30.184000000000001</v>
      </c>
      <c r="J18" s="1">
        <v>31.064</v>
      </c>
      <c r="K18" s="1">
        <v>32.662999999999997</v>
      </c>
      <c r="L18" s="1">
        <v>32.03</v>
      </c>
      <c r="M18" s="1">
        <v>33.923999999999999</v>
      </c>
      <c r="N18" s="1">
        <v>34.226999999999997</v>
      </c>
      <c r="O18" s="1">
        <v>34.779000000000003</v>
      </c>
      <c r="P18" s="1">
        <v>35.933</v>
      </c>
      <c r="Q18" s="1">
        <v>36.613999999999997</v>
      </c>
      <c r="R18" s="1">
        <v>37.726999999999997</v>
      </c>
      <c r="S18" s="1">
        <v>38.832999999999998</v>
      </c>
      <c r="T18" s="1">
        <v>38.826999999999998</v>
      </c>
      <c r="U18" s="1">
        <v>38.363999999999997</v>
      </c>
      <c r="V18" s="1">
        <v>39.424999999999997</v>
      </c>
      <c r="W18" s="1">
        <v>39.116999999999997</v>
      </c>
      <c r="X18" s="1">
        <v>39.384999999999998</v>
      </c>
      <c r="Y18" s="1">
        <v>39.500999999999998</v>
      </c>
      <c r="Z18" s="1">
        <v>40.295999999999999</v>
      </c>
      <c r="AA18" s="1">
        <v>40.743000000000002</v>
      </c>
      <c r="AB18" s="1">
        <v>41.890999999999998</v>
      </c>
      <c r="AC18" s="1">
        <v>41.008000000000003</v>
      </c>
      <c r="AD18" s="1">
        <v>40.567999999999998</v>
      </c>
      <c r="AE18" s="1">
        <v>39.600999999999999</v>
      </c>
      <c r="AF18" s="1">
        <v>37.534999999999997</v>
      </c>
      <c r="AG18" s="1">
        <v>39.125</v>
      </c>
      <c r="AH18" s="1">
        <v>39.442</v>
      </c>
      <c r="AI18" s="1">
        <v>37.646999999999998</v>
      </c>
      <c r="AJ18" s="50">
        <v>36.243000000000002</v>
      </c>
      <c r="AK18" s="12"/>
    </row>
    <row r="19" spans="1:37" x14ac:dyDescent="0.25">
      <c r="A19" s="6" t="s">
        <v>176</v>
      </c>
      <c r="B19" s="1">
        <v>0.86499999999999999</v>
      </c>
      <c r="C19" s="1">
        <v>0.88100000000000001</v>
      </c>
      <c r="D19" s="1">
        <v>0.9</v>
      </c>
      <c r="E19" s="1">
        <v>1.02</v>
      </c>
      <c r="F19" s="1">
        <v>0.99199999999999999</v>
      </c>
      <c r="G19" s="1">
        <v>0.90600000000000003</v>
      </c>
      <c r="H19" s="1">
        <v>0.75800000000000001</v>
      </c>
      <c r="I19" s="1">
        <v>0.77200000000000002</v>
      </c>
      <c r="J19" s="1">
        <v>0.78600000000000003</v>
      </c>
      <c r="K19" s="1">
        <v>0.76200000000000001</v>
      </c>
      <c r="L19" s="1">
        <v>0.77400000000000002</v>
      </c>
      <c r="M19" s="1">
        <v>0.77</v>
      </c>
      <c r="N19" s="1">
        <v>0.74099999999999999</v>
      </c>
      <c r="O19" s="1">
        <v>0.78200000000000003</v>
      </c>
      <c r="P19" s="1">
        <v>0.69099999999999995</v>
      </c>
      <c r="Q19" s="1">
        <v>0.70199999999999996</v>
      </c>
      <c r="R19" s="1">
        <v>0.73199999999999998</v>
      </c>
      <c r="S19" s="1">
        <v>0.72599999999999998</v>
      </c>
      <c r="T19" s="1">
        <v>0.78400000000000003</v>
      </c>
      <c r="U19" s="1">
        <v>0.752</v>
      </c>
      <c r="V19" s="1">
        <v>0.71299999999999997</v>
      </c>
      <c r="W19" s="1">
        <v>0.69299999999999995</v>
      </c>
      <c r="X19" s="1">
        <v>0.76400000000000001</v>
      </c>
      <c r="Y19" s="1">
        <v>0.75700000000000001</v>
      </c>
      <c r="Z19" s="1">
        <v>0.74099999999999999</v>
      </c>
      <c r="AA19" s="1">
        <v>0.80400000000000005</v>
      </c>
      <c r="AB19" s="1">
        <v>0.747</v>
      </c>
      <c r="AC19" s="1">
        <v>0.80300000000000005</v>
      </c>
      <c r="AD19" s="1">
        <v>0.746</v>
      </c>
      <c r="AE19" s="1">
        <v>0.73599999999999999</v>
      </c>
      <c r="AF19" s="1">
        <v>0.79200000000000004</v>
      </c>
      <c r="AG19" s="1">
        <v>0.877</v>
      </c>
      <c r="AH19" s="1">
        <v>0.97</v>
      </c>
      <c r="AI19" s="1">
        <v>1.014</v>
      </c>
      <c r="AJ19" s="50">
        <v>0.92800000000000005</v>
      </c>
      <c r="AK19" s="12"/>
    </row>
    <row r="20" spans="1:37" x14ac:dyDescent="0.25">
      <c r="A20" s="6" t="s">
        <v>177</v>
      </c>
      <c r="B20" s="1">
        <v>2.6469999999999998</v>
      </c>
      <c r="C20" s="1">
        <v>2.7149999999999999</v>
      </c>
      <c r="D20" s="1">
        <v>2.8010000000000002</v>
      </c>
      <c r="E20" s="1">
        <v>2.7909999999999999</v>
      </c>
      <c r="F20" s="1">
        <v>3.1269999999999998</v>
      </c>
      <c r="G20" s="1">
        <v>3.3570000000000002</v>
      </c>
      <c r="H20" s="1">
        <v>3.7250000000000001</v>
      </c>
      <c r="I20" s="1">
        <v>3.831</v>
      </c>
      <c r="J20" s="1">
        <v>3.9169999999999998</v>
      </c>
      <c r="K20" s="1">
        <v>4.4870000000000001</v>
      </c>
      <c r="L20" s="1">
        <v>4.1139999999999999</v>
      </c>
      <c r="M20" s="1">
        <v>4.141</v>
      </c>
      <c r="N20" s="1">
        <v>3.5750000000000002</v>
      </c>
      <c r="O20" s="1">
        <v>3.7320000000000002</v>
      </c>
      <c r="P20" s="1">
        <v>3.74</v>
      </c>
      <c r="Q20" s="1">
        <v>3.6659999999999999</v>
      </c>
      <c r="R20" s="1">
        <v>3.831</v>
      </c>
      <c r="S20" s="1">
        <v>3.88</v>
      </c>
      <c r="T20" s="1">
        <v>4.1890000000000001</v>
      </c>
      <c r="U20" s="1">
        <v>4.149</v>
      </c>
      <c r="V20" s="1">
        <v>4.0830000000000002</v>
      </c>
      <c r="W20" s="1">
        <v>4.282</v>
      </c>
      <c r="X20" s="1">
        <v>4.391</v>
      </c>
      <c r="Y20" s="1">
        <v>4.1790000000000003</v>
      </c>
      <c r="Z20" s="1">
        <v>4.569</v>
      </c>
      <c r="AA20" s="1">
        <v>4.391</v>
      </c>
      <c r="AB20" s="1">
        <v>4.1379999999999999</v>
      </c>
      <c r="AC20" s="1">
        <v>4.2370000000000001</v>
      </c>
      <c r="AD20" s="1">
        <v>4.5529999999999999</v>
      </c>
      <c r="AE20" s="1">
        <v>4.2510000000000003</v>
      </c>
      <c r="AF20" s="1">
        <v>3.073</v>
      </c>
      <c r="AG20" s="1">
        <v>3.0550000000000002</v>
      </c>
      <c r="AH20" s="1">
        <v>4.0259999999999998</v>
      </c>
      <c r="AI20" s="1">
        <v>4.1040000000000001</v>
      </c>
      <c r="AJ20" s="50">
        <v>3.99</v>
      </c>
      <c r="AK20" s="12"/>
    </row>
    <row r="21" spans="1:37" x14ac:dyDescent="0.25">
      <c r="A21" s="6" t="s">
        <v>178</v>
      </c>
      <c r="B21" s="1">
        <v>7.593</v>
      </c>
      <c r="C21" s="1">
        <v>7.0060000000000002</v>
      </c>
      <c r="D21" s="1">
        <v>7.6289999999999996</v>
      </c>
      <c r="E21" s="1">
        <v>8.0190000000000001</v>
      </c>
      <c r="F21" s="1">
        <v>7.9550000000000001</v>
      </c>
      <c r="G21" s="1">
        <v>8.99</v>
      </c>
      <c r="H21" s="1">
        <v>9.282</v>
      </c>
      <c r="I21" s="1">
        <v>9.9480000000000004</v>
      </c>
      <c r="J21" s="1">
        <v>10.348000000000001</v>
      </c>
      <c r="K21" s="1">
        <v>10.891999999999999</v>
      </c>
      <c r="L21" s="1">
        <v>9.1430000000000007</v>
      </c>
      <c r="M21" s="1">
        <v>8.4969999999999999</v>
      </c>
      <c r="N21" s="1">
        <v>8.4990000000000006</v>
      </c>
      <c r="O21" s="1">
        <v>9.8420000000000005</v>
      </c>
      <c r="P21" s="1">
        <v>9.7910000000000004</v>
      </c>
      <c r="Q21" s="1">
        <v>9.4600000000000009</v>
      </c>
      <c r="R21" s="1">
        <v>10.477</v>
      </c>
      <c r="S21" s="1">
        <v>10.711</v>
      </c>
      <c r="T21" s="1">
        <v>10.574</v>
      </c>
      <c r="U21" s="1">
        <v>10.619</v>
      </c>
      <c r="V21" s="1">
        <v>11.605</v>
      </c>
      <c r="W21" s="1">
        <v>12.010999999999999</v>
      </c>
      <c r="X21" s="1">
        <v>12.282</v>
      </c>
      <c r="Y21" s="1">
        <v>12.646000000000001</v>
      </c>
      <c r="Z21" s="1">
        <v>13.012</v>
      </c>
      <c r="AA21" s="1">
        <v>12.138</v>
      </c>
      <c r="AB21" s="1">
        <v>11.456</v>
      </c>
      <c r="AC21" s="1">
        <v>11.819000000000001</v>
      </c>
      <c r="AD21" s="1">
        <v>11.59</v>
      </c>
      <c r="AE21" s="1">
        <v>12.198</v>
      </c>
      <c r="AF21" s="1">
        <v>12.034000000000001</v>
      </c>
      <c r="AG21" s="1">
        <v>11.895</v>
      </c>
      <c r="AH21" s="1">
        <v>12.74</v>
      </c>
      <c r="AI21" s="1">
        <v>11.958</v>
      </c>
      <c r="AJ21" s="50">
        <v>11.644</v>
      </c>
      <c r="AK21" s="12"/>
    </row>
    <row r="22" spans="1:37" x14ac:dyDescent="0.25">
      <c r="AI22" s="33"/>
      <c r="AK22" s="30"/>
    </row>
    <row r="23" spans="1:37" s="7" customFormat="1" x14ac:dyDescent="0.25">
      <c r="A23" s="6" t="s">
        <v>129</v>
      </c>
      <c r="B23" s="24">
        <f t="shared" ref="B23:AJ23" si="1">SUM(B18:B22)</f>
        <v>39.629000000000005</v>
      </c>
      <c r="C23" s="24">
        <f t="shared" si="1"/>
        <v>38.664000000000001</v>
      </c>
      <c r="D23" s="24">
        <f t="shared" si="1"/>
        <v>39.492999999999995</v>
      </c>
      <c r="E23" s="24">
        <f t="shared" si="1"/>
        <v>40.635999999999996</v>
      </c>
      <c r="F23" s="24">
        <f t="shared" si="1"/>
        <v>40.484000000000002</v>
      </c>
      <c r="G23" s="24">
        <f t="shared" si="1"/>
        <v>42.042999999999999</v>
      </c>
      <c r="H23" s="24">
        <f t="shared" si="1"/>
        <v>43.991</v>
      </c>
      <c r="I23" s="24">
        <f t="shared" si="1"/>
        <v>44.734999999999999</v>
      </c>
      <c r="J23" s="24">
        <f t="shared" si="1"/>
        <v>46.115000000000002</v>
      </c>
      <c r="K23" s="24">
        <f t="shared" si="1"/>
        <v>48.804000000000002</v>
      </c>
      <c r="L23" s="24">
        <f t="shared" si="1"/>
        <v>46.061</v>
      </c>
      <c r="M23" s="24">
        <f t="shared" si="1"/>
        <v>47.332000000000001</v>
      </c>
      <c r="N23" s="24">
        <f t="shared" si="1"/>
        <v>47.042000000000002</v>
      </c>
      <c r="O23" s="24">
        <f t="shared" si="1"/>
        <v>49.135000000000005</v>
      </c>
      <c r="P23" s="24">
        <f t="shared" si="1"/>
        <v>50.155000000000001</v>
      </c>
      <c r="Q23" s="24">
        <f t="shared" si="1"/>
        <v>50.441999999999993</v>
      </c>
      <c r="R23" s="24">
        <f t="shared" si="1"/>
        <v>52.766999999999996</v>
      </c>
      <c r="S23" s="24">
        <f t="shared" si="1"/>
        <v>54.15</v>
      </c>
      <c r="T23" s="24">
        <f t="shared" si="1"/>
        <v>54.373999999999995</v>
      </c>
      <c r="U23" s="24">
        <f t="shared" si="1"/>
        <v>53.884</v>
      </c>
      <c r="V23" s="24">
        <f t="shared" si="1"/>
        <v>55.825999999999993</v>
      </c>
      <c r="W23" s="24">
        <f t="shared" si="1"/>
        <v>56.102999999999994</v>
      </c>
      <c r="X23" s="24">
        <f t="shared" si="1"/>
        <v>56.822000000000003</v>
      </c>
      <c r="Y23" s="24">
        <f t="shared" si="1"/>
        <v>57.082999999999998</v>
      </c>
      <c r="Z23" s="24">
        <f t="shared" si="1"/>
        <v>58.618000000000002</v>
      </c>
      <c r="AA23" s="24">
        <f t="shared" si="1"/>
        <v>58.076000000000001</v>
      </c>
      <c r="AB23" s="24">
        <f t="shared" si="1"/>
        <v>58.231999999999999</v>
      </c>
      <c r="AC23" s="24">
        <f t="shared" si="1"/>
        <v>57.867000000000004</v>
      </c>
      <c r="AD23" s="24">
        <f t="shared" si="1"/>
        <v>57.456999999999994</v>
      </c>
      <c r="AE23" s="24">
        <f t="shared" si="1"/>
        <v>56.785999999999994</v>
      </c>
      <c r="AF23" s="24">
        <f t="shared" si="1"/>
        <v>53.433999999999997</v>
      </c>
      <c r="AG23" s="24">
        <f t="shared" si="1"/>
        <v>54.951999999999998</v>
      </c>
      <c r="AH23" s="24">
        <f t="shared" si="1"/>
        <v>57.178000000000004</v>
      </c>
      <c r="AI23" s="24">
        <f t="shared" si="1"/>
        <v>54.722999999999999</v>
      </c>
      <c r="AJ23" s="24">
        <f t="shared" si="1"/>
        <v>52.805</v>
      </c>
    </row>
    <row r="24" spans="1:37" s="7" customFormat="1" x14ac:dyDescent="0.25">
      <c r="A24" s="6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</row>
    <row r="25" spans="1:37" x14ac:dyDescent="0.25">
      <c r="A25" s="6" t="s">
        <v>139</v>
      </c>
    </row>
    <row r="26" spans="1:37" x14ac:dyDescent="0.25">
      <c r="A26" s="44" t="s">
        <v>179</v>
      </c>
    </row>
  </sheetData>
  <phoneticPr fontId="8" type="noConversion"/>
  <hyperlinks>
    <hyperlink ref="A2" r:id="rId1" xr:uid="{B57DE6D6-ACFC-48F3-AAA8-BA827558C1E7}"/>
  </hyperlinks>
  <pageMargins left="0.7" right="0.7" top="0.75" bottom="0.75" header="0.3" footer="0.3"/>
  <pageSetup paperSize="9" orientation="portrait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F6AFC-583A-4650-BC5C-834A01BBDB2D}">
  <dimension ref="A1:AY20"/>
  <sheetViews>
    <sheetView zoomScale="80" zoomScaleNormal="80" workbookViewId="0">
      <pane xSplit="1" ySplit="5" topLeftCell="B6" activePane="bottomRight" state="frozen"/>
      <selection pane="topRight" activeCell="N31" sqref="N31"/>
      <selection pane="bottomLeft" activeCell="N31" sqref="N31"/>
      <selection pane="bottomRight" activeCell="AF50" sqref="AF50"/>
    </sheetView>
  </sheetViews>
  <sheetFormatPr baseColWidth="10" defaultColWidth="11.42578125" defaultRowHeight="15" x14ac:dyDescent="0.25"/>
  <cols>
    <col min="1" max="1" width="19.42578125" customWidth="1"/>
    <col min="2" max="2" width="6.42578125" customWidth="1"/>
    <col min="3" max="19" width="5" bestFit="1" customWidth="1"/>
    <col min="20" max="20" width="5" customWidth="1"/>
    <col min="21" max="21" width="5" bestFit="1" customWidth="1"/>
    <col min="22" max="22" width="5.5703125" customWidth="1"/>
    <col min="23" max="31" width="5" bestFit="1" customWidth="1"/>
    <col min="32" max="32" width="5" customWidth="1"/>
    <col min="33" max="37" width="6" customWidth="1"/>
  </cols>
  <sheetData>
    <row r="1" spans="1:51" ht="18.75" x14ac:dyDescent="0.3">
      <c r="A1" s="2" t="s">
        <v>89</v>
      </c>
    </row>
    <row r="3" spans="1:51" x14ac:dyDescent="0.25">
      <c r="A3" s="3" t="s">
        <v>87</v>
      </c>
      <c r="B3" s="6" t="s">
        <v>91</v>
      </c>
      <c r="E3" s="7" t="s">
        <v>92</v>
      </c>
    </row>
    <row r="5" spans="1:51" s="7" customFormat="1" x14ac:dyDescent="0.25">
      <c r="B5" s="7" t="s">
        <v>94</v>
      </c>
      <c r="C5" s="7" t="s">
        <v>95</v>
      </c>
      <c r="D5" s="7" t="s">
        <v>96</v>
      </c>
      <c r="E5" s="7" t="s">
        <v>97</v>
      </c>
      <c r="F5" s="7" t="s">
        <v>98</v>
      </c>
      <c r="G5" s="7" t="s">
        <v>99</v>
      </c>
      <c r="H5" s="7" t="s">
        <v>100</v>
      </c>
      <c r="I5" s="7" t="s">
        <v>101</v>
      </c>
      <c r="J5" s="7" t="s">
        <v>102</v>
      </c>
      <c r="K5" s="7" t="s">
        <v>103</v>
      </c>
      <c r="L5" s="7" t="s">
        <v>104</v>
      </c>
      <c r="M5" s="7" t="s">
        <v>105</v>
      </c>
      <c r="N5" s="7" t="s">
        <v>106</v>
      </c>
      <c r="O5" s="7" t="s">
        <v>107</v>
      </c>
      <c r="P5" s="7" t="s">
        <v>108</v>
      </c>
      <c r="Q5" s="7" t="s">
        <v>109</v>
      </c>
      <c r="R5" s="7" t="s">
        <v>110</v>
      </c>
      <c r="S5" s="7" t="s">
        <v>111</v>
      </c>
      <c r="T5" s="7" t="s">
        <v>112</v>
      </c>
      <c r="U5" s="7" t="s">
        <v>113</v>
      </c>
      <c r="V5" s="7" t="s">
        <v>114</v>
      </c>
      <c r="W5" s="7" t="s">
        <v>115</v>
      </c>
      <c r="X5" s="7" t="s">
        <v>116</v>
      </c>
      <c r="Y5" s="7" t="s">
        <v>117</v>
      </c>
      <c r="Z5" s="7" t="s">
        <v>118</v>
      </c>
      <c r="AA5" s="7" t="s">
        <v>119</v>
      </c>
      <c r="AB5" s="7" t="s">
        <v>120</v>
      </c>
      <c r="AC5" s="7" t="s">
        <v>121</v>
      </c>
      <c r="AD5" s="7" t="s">
        <v>122</v>
      </c>
      <c r="AE5" s="7" t="s">
        <v>123</v>
      </c>
      <c r="AF5" s="7" t="s">
        <v>131</v>
      </c>
      <c r="AG5" s="7">
        <v>2021</v>
      </c>
      <c r="AH5" s="7">
        <v>2022</v>
      </c>
      <c r="AI5" s="7">
        <v>2023</v>
      </c>
      <c r="AJ5" s="7">
        <f>AI5+1</f>
        <v>2024</v>
      </c>
      <c r="AL5" s="7" t="s">
        <v>170</v>
      </c>
    </row>
    <row r="6" spans="1:51" x14ac:dyDescent="0.25">
      <c r="A6" s="7" t="s">
        <v>12</v>
      </c>
      <c r="B6" s="1">
        <v>2.496</v>
      </c>
      <c r="C6" s="1">
        <v>2.46</v>
      </c>
      <c r="D6" s="1">
        <v>2.5739999999999998</v>
      </c>
      <c r="E6" s="1">
        <v>2.6859999999999999</v>
      </c>
      <c r="F6" s="1">
        <v>3.2759999999999998</v>
      </c>
      <c r="G6" s="1">
        <v>3.84</v>
      </c>
      <c r="H6" s="1">
        <v>4.016</v>
      </c>
      <c r="I6" s="1">
        <v>4.077</v>
      </c>
      <c r="J6" s="1">
        <v>3.9950000000000001</v>
      </c>
      <c r="K6" s="1">
        <v>2.98</v>
      </c>
      <c r="L6" s="1">
        <v>1.9790000000000001</v>
      </c>
      <c r="M6" s="1">
        <v>2.5019999999999998</v>
      </c>
      <c r="N6" s="1">
        <v>3.1110000000000002</v>
      </c>
      <c r="O6" s="1">
        <v>1.8720000000000001</v>
      </c>
      <c r="P6" s="1">
        <v>2.5489999999999999</v>
      </c>
      <c r="Q6" s="1">
        <v>2.4790000000000001</v>
      </c>
      <c r="R6" s="1">
        <v>2.72</v>
      </c>
      <c r="S6" s="1">
        <v>3.0019999999999998</v>
      </c>
      <c r="T6" s="1">
        <v>2.593</v>
      </c>
      <c r="U6" s="1">
        <v>2.7210000000000001</v>
      </c>
      <c r="V6" s="1">
        <v>3.6850000000000001</v>
      </c>
      <c r="W6" s="1">
        <v>3.5110000000000001</v>
      </c>
      <c r="X6" s="1">
        <v>3.427</v>
      </c>
      <c r="Y6" s="1">
        <v>3.7240000000000002</v>
      </c>
      <c r="Z6" s="1">
        <v>3.7050000000000001</v>
      </c>
      <c r="AA6" s="1">
        <v>3.7639999999999998</v>
      </c>
      <c r="AB6" s="1">
        <v>4.67</v>
      </c>
      <c r="AC6" s="1">
        <v>4.3070000000000004</v>
      </c>
      <c r="AD6" s="1">
        <v>4.5039999999999996</v>
      </c>
      <c r="AE6" s="1">
        <v>4.5640000000000001</v>
      </c>
      <c r="AF6" s="1">
        <v>4.68</v>
      </c>
      <c r="AG6" s="1">
        <v>4.899</v>
      </c>
      <c r="AH6" s="1">
        <v>4.798</v>
      </c>
      <c r="AI6" s="1">
        <v>5.016</v>
      </c>
      <c r="AJ6" s="1">
        <v>4.9260000000000002</v>
      </c>
      <c r="AK6" s="1"/>
      <c r="AL6" t="s">
        <v>231</v>
      </c>
    </row>
    <row r="7" spans="1:51" x14ac:dyDescent="0.25">
      <c r="A7" s="7" t="s">
        <v>134</v>
      </c>
      <c r="B7" s="1">
        <v>3.3879999999999999</v>
      </c>
      <c r="C7" s="1">
        <v>3.0840000000000001</v>
      </c>
      <c r="D7" s="1">
        <v>2.649</v>
      </c>
      <c r="E7" s="1">
        <v>2.61</v>
      </c>
      <c r="F7" s="1">
        <v>2.5640000000000001</v>
      </c>
      <c r="G7" s="1">
        <v>2.3919999999999999</v>
      </c>
      <c r="H7" s="1">
        <v>3.0859999999999999</v>
      </c>
      <c r="I7" s="1">
        <v>2.27</v>
      </c>
      <c r="J7" s="1">
        <v>1.849</v>
      </c>
      <c r="K7" s="1">
        <v>2.4049999999999998</v>
      </c>
      <c r="L7" s="1">
        <v>1.5589999999999999</v>
      </c>
      <c r="M7" s="1">
        <v>2.3319999999999999</v>
      </c>
      <c r="N7" s="1">
        <v>2.6560000000000001</v>
      </c>
      <c r="O7" s="1">
        <v>3.3780000000000001</v>
      </c>
      <c r="P7" s="1">
        <v>2.4830000000000001</v>
      </c>
      <c r="Q7" s="1">
        <v>1.7909999999999999</v>
      </c>
      <c r="R7" s="1">
        <v>1.5960000000000001</v>
      </c>
      <c r="S7" s="1">
        <v>1.232</v>
      </c>
      <c r="T7" s="1">
        <v>1.1319999999999999</v>
      </c>
      <c r="U7" s="1">
        <v>1.6120000000000001</v>
      </c>
      <c r="V7" s="1">
        <v>1.895</v>
      </c>
      <c r="W7" s="1">
        <v>1.3240000000000001</v>
      </c>
      <c r="X7" s="1">
        <v>0.86</v>
      </c>
      <c r="Y7" s="1">
        <v>0.84</v>
      </c>
      <c r="Z7" s="1">
        <v>0.61599999999999999</v>
      </c>
      <c r="AA7" s="1">
        <v>0.48</v>
      </c>
      <c r="AB7" s="1">
        <v>0.47699999999999998</v>
      </c>
      <c r="AC7" s="1">
        <v>0.4</v>
      </c>
      <c r="AD7" s="1">
        <v>0.34399999999999997</v>
      </c>
      <c r="AE7" s="1">
        <v>0.23300000000000001</v>
      </c>
      <c r="AF7" s="1">
        <v>4.8000000000000001E-2</v>
      </c>
      <c r="AG7" s="1">
        <v>1.2E-2</v>
      </c>
      <c r="AH7" s="1">
        <v>0</v>
      </c>
      <c r="AI7" s="1">
        <v>1.7999999999999999E-2</v>
      </c>
      <c r="AJ7" s="1">
        <v>0</v>
      </c>
      <c r="AK7" s="1"/>
    </row>
    <row r="8" spans="1:51" x14ac:dyDescent="0.25">
      <c r="A8" s="7" t="s">
        <v>128</v>
      </c>
      <c r="B8" s="1">
        <v>19.663</v>
      </c>
      <c r="C8" s="1">
        <v>19.974</v>
      </c>
      <c r="D8" s="1">
        <v>20.754000000000001</v>
      </c>
      <c r="E8" s="1">
        <v>20.187000000000001</v>
      </c>
      <c r="F8" s="1">
        <v>19.672000000000001</v>
      </c>
      <c r="G8" s="1">
        <v>19.626999999999999</v>
      </c>
      <c r="H8" s="1">
        <v>21.533999999999999</v>
      </c>
      <c r="I8" s="1">
        <v>22.512</v>
      </c>
      <c r="J8" s="1">
        <v>22.951000000000001</v>
      </c>
      <c r="K8" s="1">
        <v>23.093</v>
      </c>
      <c r="L8" s="1">
        <v>21.757000000000001</v>
      </c>
      <c r="M8" s="1">
        <v>23.837</v>
      </c>
      <c r="N8" s="1">
        <v>23.571999999999999</v>
      </c>
      <c r="O8" s="1">
        <v>21.513000000000002</v>
      </c>
      <c r="P8" s="1">
        <v>22.603999999999999</v>
      </c>
      <c r="Q8" s="1">
        <v>22.733000000000001</v>
      </c>
      <c r="R8" s="1">
        <v>21.954000000000001</v>
      </c>
      <c r="S8" s="1">
        <v>23.864999999999998</v>
      </c>
      <c r="T8" s="1">
        <v>24.251999999999999</v>
      </c>
      <c r="U8" s="1">
        <v>26.398</v>
      </c>
      <c r="V8" s="1">
        <v>27.058</v>
      </c>
      <c r="W8" s="1">
        <v>25.706</v>
      </c>
      <c r="X8" s="1">
        <v>26.79</v>
      </c>
      <c r="Y8" s="1">
        <v>27.138000000000002</v>
      </c>
      <c r="Z8" s="1">
        <v>25.637</v>
      </c>
      <c r="AA8" s="1">
        <v>25.713000000000001</v>
      </c>
      <c r="AB8" s="1">
        <v>26.190999999999999</v>
      </c>
      <c r="AC8" s="1">
        <v>26.106000000000002</v>
      </c>
      <c r="AD8" s="1">
        <v>27.004000000000001</v>
      </c>
      <c r="AE8" s="1">
        <v>26.710999999999999</v>
      </c>
      <c r="AF8" s="1">
        <v>26.073</v>
      </c>
      <c r="AG8" s="1">
        <v>27.613</v>
      </c>
      <c r="AH8" s="1">
        <v>25.823</v>
      </c>
      <c r="AI8" s="1">
        <v>25.539000000000001</v>
      </c>
      <c r="AJ8" s="1">
        <v>25.898</v>
      </c>
      <c r="AK8" s="1"/>
    </row>
    <row r="9" spans="1:51" x14ac:dyDescent="0.25">
      <c r="A9" s="7" t="s">
        <v>135</v>
      </c>
      <c r="B9" s="1">
        <v>1E-3</v>
      </c>
      <c r="C9" s="1">
        <v>3.0000000000000001E-3</v>
      </c>
      <c r="D9" s="1">
        <v>1.6E-2</v>
      </c>
      <c r="E9" s="1">
        <v>0.04</v>
      </c>
      <c r="F9" s="1">
        <v>7.0000000000000007E-2</v>
      </c>
      <c r="G9" s="1">
        <v>8.5999999999999993E-2</v>
      </c>
      <c r="H9" s="1">
        <v>9.2999999999999999E-2</v>
      </c>
      <c r="I9" s="1">
        <v>8.1000000000000003E-2</v>
      </c>
      <c r="J9" s="1">
        <v>9.5000000000000001E-2</v>
      </c>
      <c r="K9" s="1">
        <v>0.11</v>
      </c>
      <c r="L9" s="1">
        <v>0.10100000000000001</v>
      </c>
      <c r="M9" s="1">
        <v>0.152</v>
      </c>
      <c r="N9" s="1">
        <v>0.19800000000000001</v>
      </c>
      <c r="O9" s="1">
        <v>0.249</v>
      </c>
      <c r="P9" s="1">
        <v>0.26400000000000001</v>
      </c>
      <c r="Q9" s="1">
        <v>0.30199999999999999</v>
      </c>
      <c r="R9" s="1">
        <v>0.219</v>
      </c>
      <c r="S9" s="1">
        <v>0.38</v>
      </c>
      <c r="T9" s="1">
        <v>0.32700000000000001</v>
      </c>
      <c r="U9" s="1">
        <v>0.313</v>
      </c>
      <c r="V9" s="1">
        <v>0.35199999999999998</v>
      </c>
      <c r="W9" s="1">
        <v>0.36699999999999999</v>
      </c>
      <c r="X9" s="1">
        <v>0.36499999999999999</v>
      </c>
      <c r="Y9" s="1">
        <v>0.377</v>
      </c>
      <c r="Z9" s="1">
        <v>0.28799999999999998</v>
      </c>
      <c r="AA9" s="1">
        <v>0.33300000000000002</v>
      </c>
      <c r="AB9" s="1">
        <v>0.32400000000000001</v>
      </c>
      <c r="AC9" s="1">
        <v>0.33300000000000002</v>
      </c>
      <c r="AD9" s="1">
        <v>0.24299999999999999</v>
      </c>
      <c r="AE9" s="1">
        <v>0.32800000000000001</v>
      </c>
      <c r="AF9" s="1">
        <v>0.40500000000000003</v>
      </c>
      <c r="AG9" s="1">
        <v>0.35299999999999998</v>
      </c>
      <c r="AH9" s="1">
        <v>0.45700000000000002</v>
      </c>
      <c r="AI9" s="1">
        <v>0.78100000000000003</v>
      </c>
      <c r="AJ9" s="1">
        <v>0.82399999999999995</v>
      </c>
      <c r="AK9" s="1"/>
    </row>
    <row r="10" spans="1:51" x14ac:dyDescent="0.25">
      <c r="A10" s="7" t="s">
        <v>9</v>
      </c>
      <c r="B10" s="1">
        <v>0.38600000000000001</v>
      </c>
      <c r="C10" s="1">
        <v>0.48399999999999999</v>
      </c>
      <c r="D10" s="1">
        <v>0.55800000000000005</v>
      </c>
      <c r="E10" s="1">
        <v>0.59399999999999997</v>
      </c>
      <c r="F10" s="1">
        <v>0.52400000000000002</v>
      </c>
      <c r="G10" s="1">
        <v>0.53600000000000003</v>
      </c>
      <c r="H10" s="1">
        <v>0.69099999999999995</v>
      </c>
      <c r="I10" s="1">
        <v>0.77600000000000002</v>
      </c>
      <c r="J10" s="1">
        <v>0.874</v>
      </c>
      <c r="K10" s="1">
        <v>0.98299999999999998</v>
      </c>
      <c r="L10" s="1">
        <v>1.022</v>
      </c>
      <c r="M10" s="1">
        <v>1.3260000000000001</v>
      </c>
      <c r="N10" s="1">
        <v>1.399</v>
      </c>
      <c r="O10" s="1">
        <v>1.5</v>
      </c>
      <c r="P10" s="1">
        <v>1.6279999999999999</v>
      </c>
      <c r="Q10" s="1">
        <v>1.726</v>
      </c>
      <c r="R10" s="1">
        <v>1.8180000000000001</v>
      </c>
      <c r="S10" s="1">
        <v>2.0030000000000001</v>
      </c>
      <c r="T10" s="1">
        <v>2.0219999999999998</v>
      </c>
      <c r="U10" s="1">
        <v>2.343</v>
      </c>
      <c r="V10" s="1">
        <v>2.6989999999999998</v>
      </c>
      <c r="W10" s="1">
        <v>2.4470000000000001</v>
      </c>
      <c r="X10" s="1">
        <v>2.76</v>
      </c>
      <c r="Y10" s="1">
        <v>3.12</v>
      </c>
      <c r="Z10" s="1">
        <v>2.9670000000000001</v>
      </c>
      <c r="AA10" s="1">
        <v>3.2559999999999998</v>
      </c>
      <c r="AB10" s="1">
        <v>3.552</v>
      </c>
      <c r="AC10" s="1">
        <v>3.742</v>
      </c>
      <c r="AD10" s="1">
        <v>4.0129999999999999</v>
      </c>
      <c r="AE10" s="1">
        <v>3.8319999999999999</v>
      </c>
      <c r="AF10" s="1">
        <v>3.4060000000000001</v>
      </c>
      <c r="AG10" s="1">
        <v>4.1239999999999997</v>
      </c>
      <c r="AH10" s="1">
        <v>3.8660000000000001</v>
      </c>
      <c r="AI10" s="1">
        <v>4.4210000000000003</v>
      </c>
      <c r="AJ10" s="1">
        <v>4.2380000000000004</v>
      </c>
      <c r="AK10" s="1"/>
    </row>
    <row r="11" spans="1:51" x14ac:dyDescent="0.25">
      <c r="A11" s="7" t="s">
        <v>136</v>
      </c>
      <c r="B11" s="1">
        <v>1.4999999999999999E-2</v>
      </c>
      <c r="C11" s="1">
        <v>7.0000000000000001E-3</v>
      </c>
      <c r="D11" s="1">
        <v>4.0000000000000001E-3</v>
      </c>
      <c r="E11" s="1">
        <v>4.0000000000000001E-3</v>
      </c>
      <c r="F11" s="1">
        <v>3.0000000000000001E-3</v>
      </c>
      <c r="G11" s="1">
        <v>4.0000000000000001E-3</v>
      </c>
      <c r="H11" s="1">
        <v>3.0000000000000001E-3</v>
      </c>
      <c r="I11" s="1">
        <v>4.0000000000000001E-3</v>
      </c>
      <c r="J11" s="1">
        <v>2E-3</v>
      </c>
      <c r="K11" s="1">
        <v>1E-3</v>
      </c>
      <c r="L11" s="1">
        <v>8.0000000000000002E-3</v>
      </c>
      <c r="M11" s="1">
        <v>0.04</v>
      </c>
      <c r="N11" s="1">
        <v>5.6000000000000001E-2</v>
      </c>
      <c r="O11" s="1">
        <v>7.2999999999999995E-2</v>
      </c>
      <c r="P11" s="1">
        <v>5.3999999999999999E-2</v>
      </c>
      <c r="Q11" s="1">
        <v>9.0999999999999998E-2</v>
      </c>
      <c r="R11" s="1">
        <v>0.125</v>
      </c>
      <c r="S11" s="1">
        <v>0.115</v>
      </c>
      <c r="T11" s="1">
        <v>0.14000000000000001</v>
      </c>
      <c r="U11" s="1">
        <v>0.13800000000000001</v>
      </c>
      <c r="V11" s="1">
        <v>2.5000000000000001E-2</v>
      </c>
      <c r="W11" s="1">
        <v>1.7000000000000001E-2</v>
      </c>
      <c r="X11" s="1">
        <v>4.3999999999999997E-2</v>
      </c>
      <c r="Y11" s="1">
        <v>9.4E-2</v>
      </c>
      <c r="Z11" s="1">
        <v>0.156</v>
      </c>
      <c r="AA11" s="1">
        <v>0.129</v>
      </c>
      <c r="AB11" s="1">
        <v>0.17399999999999999</v>
      </c>
      <c r="AC11" s="1">
        <v>0.16700000000000001</v>
      </c>
      <c r="AD11" s="1">
        <v>0.2</v>
      </c>
      <c r="AE11" s="1">
        <v>0.19900000000000001</v>
      </c>
      <c r="AF11" s="1">
        <v>0.20799999999999999</v>
      </c>
      <c r="AG11" s="1">
        <v>0.154</v>
      </c>
      <c r="AH11" s="1">
        <v>9.2999999999999999E-2</v>
      </c>
      <c r="AI11" s="1">
        <v>0.13100000000000001</v>
      </c>
      <c r="AJ11" s="1">
        <v>0.13</v>
      </c>
      <c r="AK11" s="1"/>
    </row>
    <row r="12" spans="1:51" x14ac:dyDescent="0.25">
      <c r="A12" s="7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</row>
    <row r="13" spans="1:51" x14ac:dyDescent="0.25">
      <c r="A13" s="7" t="s">
        <v>129</v>
      </c>
      <c r="B13" s="1">
        <f>SUM(B6:B12)</f>
        <v>25.949000000000002</v>
      </c>
      <c r="C13" s="1">
        <f t="shared" ref="C13:AJ13" si="0">SUM(C6:C12)</f>
        <v>26.012000000000004</v>
      </c>
      <c r="D13" s="1">
        <f t="shared" si="0"/>
        <v>26.555</v>
      </c>
      <c r="E13" s="1">
        <f t="shared" si="0"/>
        <v>26.121000000000002</v>
      </c>
      <c r="F13" s="1">
        <f t="shared" si="0"/>
        <v>26.109000000000002</v>
      </c>
      <c r="G13" s="1">
        <f t="shared" si="0"/>
        <v>26.484999999999999</v>
      </c>
      <c r="H13" s="1">
        <f t="shared" si="0"/>
        <v>29.422999999999998</v>
      </c>
      <c r="I13" s="1">
        <f t="shared" si="0"/>
        <v>29.720000000000002</v>
      </c>
      <c r="J13" s="1">
        <f t="shared" si="0"/>
        <v>29.765999999999998</v>
      </c>
      <c r="K13" s="1">
        <f t="shared" si="0"/>
        <v>29.572000000000003</v>
      </c>
      <c r="L13" s="1">
        <f t="shared" si="0"/>
        <v>26.425999999999998</v>
      </c>
      <c r="M13" s="1">
        <f t="shared" si="0"/>
        <v>30.189</v>
      </c>
      <c r="N13" s="1">
        <f t="shared" si="0"/>
        <v>30.992000000000001</v>
      </c>
      <c r="O13" s="1">
        <f t="shared" si="0"/>
        <v>28.585000000000001</v>
      </c>
      <c r="P13" s="1">
        <f t="shared" si="0"/>
        <v>29.581999999999997</v>
      </c>
      <c r="Q13" s="1">
        <f t="shared" si="0"/>
        <v>29.122</v>
      </c>
      <c r="R13" s="1">
        <f t="shared" si="0"/>
        <v>28.432000000000006</v>
      </c>
      <c r="S13" s="1">
        <f t="shared" si="0"/>
        <v>30.596999999999994</v>
      </c>
      <c r="T13" s="1">
        <f t="shared" si="0"/>
        <v>30.465999999999998</v>
      </c>
      <c r="U13" s="1">
        <f t="shared" si="0"/>
        <v>33.524999999999999</v>
      </c>
      <c r="V13" s="1">
        <f t="shared" si="0"/>
        <v>35.713999999999992</v>
      </c>
      <c r="W13" s="1">
        <f t="shared" si="0"/>
        <v>33.372000000000007</v>
      </c>
      <c r="X13" s="1">
        <f t="shared" si="0"/>
        <v>34.245999999999995</v>
      </c>
      <c r="Y13" s="1">
        <f t="shared" si="0"/>
        <v>35.292999999999999</v>
      </c>
      <c r="Z13" s="1">
        <f t="shared" si="0"/>
        <v>33.369</v>
      </c>
      <c r="AA13" s="1">
        <f t="shared" si="0"/>
        <v>33.674999999999997</v>
      </c>
      <c r="AB13" s="1">
        <f t="shared" si="0"/>
        <v>35.388000000000005</v>
      </c>
      <c r="AC13" s="1">
        <f t="shared" si="0"/>
        <v>35.055</v>
      </c>
      <c r="AD13" s="1">
        <f t="shared" si="0"/>
        <v>36.308</v>
      </c>
      <c r="AE13" s="1">
        <f t="shared" si="0"/>
        <v>35.866999999999997</v>
      </c>
      <c r="AF13" s="1">
        <f t="shared" si="0"/>
        <v>34.82</v>
      </c>
      <c r="AG13" s="1">
        <f t="shared" si="0"/>
        <v>37.155000000000008</v>
      </c>
      <c r="AH13" s="1">
        <f t="shared" si="0"/>
        <v>35.037000000000006</v>
      </c>
      <c r="AI13" s="1">
        <f t="shared" si="0"/>
        <v>35.905999999999999</v>
      </c>
      <c r="AJ13" s="1">
        <f t="shared" si="0"/>
        <v>36.016000000000005</v>
      </c>
      <c r="AK13" s="1"/>
      <c r="AM13" s="33"/>
    </row>
    <row r="14" spans="1:51" x14ac:dyDescent="0.25">
      <c r="A14" s="7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M14" s="33"/>
    </row>
    <row r="15" spans="1:51" x14ac:dyDescent="0.25">
      <c r="A15" s="7" t="s">
        <v>181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>
        <f>Strøm!AI26</f>
        <v>0.153</v>
      </c>
      <c r="AB15" s="1">
        <f>Strøm!AJ26</f>
        <v>0.15</v>
      </c>
      <c r="AC15" s="1">
        <f>Strøm!AK26</f>
        <v>0.16400000000000001</v>
      </c>
      <c r="AD15" s="1">
        <f>Strøm!AL26</f>
        <v>0.58499999999999996</v>
      </c>
      <c r="AE15" s="1">
        <f>Strøm!AM26</f>
        <v>0.68100000000000005</v>
      </c>
      <c r="AF15" s="1">
        <f>Strøm!AN26</f>
        <v>0.628</v>
      </c>
      <c r="AG15" s="1">
        <f>Strøm!AO26</f>
        <v>1.0820000000000001</v>
      </c>
      <c r="AH15" s="1">
        <v>1.3</v>
      </c>
      <c r="AI15" s="1">
        <f>Strøm!AQ26</f>
        <v>1.5369999999999999</v>
      </c>
      <c r="AJ15" s="1">
        <f>Strøm!AR26</f>
        <v>2.1389999999999998</v>
      </c>
      <c r="AK15" s="1"/>
      <c r="AL15" t="s">
        <v>264</v>
      </c>
      <c r="AN15" s="1"/>
      <c r="AY15" t="s">
        <v>188</v>
      </c>
    </row>
    <row r="16" spans="1:51" x14ac:dyDescent="0.25">
      <c r="A16" s="7" t="s">
        <v>263</v>
      </c>
      <c r="B16" s="1">
        <v>0.5</v>
      </c>
      <c r="C16" s="1">
        <v>0.5</v>
      </c>
      <c r="D16" s="1">
        <v>0.5</v>
      </c>
      <c r="E16" s="1">
        <v>0.45</v>
      </c>
      <c r="F16" s="1">
        <v>0.46500000000000002</v>
      </c>
      <c r="G16" s="1">
        <v>0.45300000000000001</v>
      </c>
      <c r="H16" s="1">
        <v>0.42199999999999999</v>
      </c>
      <c r="I16" s="1">
        <v>0.375</v>
      </c>
      <c r="J16" s="1">
        <v>0.45400000000000001</v>
      </c>
      <c r="K16" s="1">
        <v>0.42</v>
      </c>
      <c r="L16" s="1">
        <v>0.53200000000000003</v>
      </c>
      <c r="M16" s="1">
        <v>0.50800000000000001</v>
      </c>
      <c r="N16" s="1">
        <v>0.52100000000000002</v>
      </c>
      <c r="O16" s="1">
        <v>0.48299999999999998</v>
      </c>
      <c r="P16" s="1">
        <v>0.53600000000000003</v>
      </c>
      <c r="Q16" s="1">
        <v>0.56100000000000005</v>
      </c>
      <c r="R16" s="1">
        <v>0.53900000000000003</v>
      </c>
      <c r="S16" s="1">
        <v>0.56999999999999995</v>
      </c>
      <c r="T16" s="1">
        <v>0.57399999999999995</v>
      </c>
      <c r="U16" s="1">
        <v>0.55800000000000005</v>
      </c>
      <c r="V16" s="1">
        <v>0.55600000000000005</v>
      </c>
      <c r="W16" s="1">
        <v>0.57399999999999995</v>
      </c>
      <c r="X16" s="1">
        <v>0.56899999999999995</v>
      </c>
      <c r="Y16" s="1">
        <v>0.57899999999999996</v>
      </c>
      <c r="Z16" s="1">
        <v>0.59499999999999997</v>
      </c>
      <c r="AA16" s="1">
        <v>0.56399999999999995</v>
      </c>
      <c r="AB16" s="1">
        <v>0.52900000000000003</v>
      </c>
      <c r="AC16" s="1">
        <v>0.51200000000000001</v>
      </c>
      <c r="AD16" s="1">
        <v>0.46600000000000003</v>
      </c>
      <c r="AE16" s="1">
        <v>0.45500000000000002</v>
      </c>
      <c r="AF16" s="1">
        <v>0.441</v>
      </c>
      <c r="AG16" s="1">
        <v>0.439</v>
      </c>
      <c r="AH16" s="1">
        <v>0.42099999999999999</v>
      </c>
      <c r="AI16" s="1">
        <v>0.39800000000000002</v>
      </c>
      <c r="AJ16" s="1">
        <v>0.4</v>
      </c>
      <c r="AK16" s="1"/>
      <c r="AL16" t="s">
        <v>187</v>
      </c>
      <c r="AM16" s="4" t="s">
        <v>186</v>
      </c>
    </row>
    <row r="17" spans="1:39" x14ac:dyDescent="0.25">
      <c r="A17" s="7" t="s">
        <v>12</v>
      </c>
      <c r="B17" s="1">
        <f>B6</f>
        <v>2.496</v>
      </c>
      <c r="C17" s="1">
        <f t="shared" ref="C17:AJ17" si="1">C6</f>
        <v>2.46</v>
      </c>
      <c r="D17" s="1">
        <f t="shared" si="1"/>
        <v>2.5739999999999998</v>
      </c>
      <c r="E17" s="1">
        <f t="shared" si="1"/>
        <v>2.6859999999999999</v>
      </c>
      <c r="F17" s="1">
        <f t="shared" si="1"/>
        <v>3.2759999999999998</v>
      </c>
      <c r="G17" s="1">
        <f t="shared" si="1"/>
        <v>3.84</v>
      </c>
      <c r="H17" s="1">
        <f t="shared" si="1"/>
        <v>4.016</v>
      </c>
      <c r="I17" s="1">
        <f t="shared" si="1"/>
        <v>4.077</v>
      </c>
      <c r="J17" s="1">
        <f t="shared" si="1"/>
        <v>3.9950000000000001</v>
      </c>
      <c r="K17" s="1">
        <f t="shared" si="1"/>
        <v>2.98</v>
      </c>
      <c r="L17" s="1">
        <f t="shared" si="1"/>
        <v>1.9790000000000001</v>
      </c>
      <c r="M17" s="1">
        <f t="shared" si="1"/>
        <v>2.5019999999999998</v>
      </c>
      <c r="N17" s="1">
        <f t="shared" si="1"/>
        <v>3.1110000000000002</v>
      </c>
      <c r="O17" s="1">
        <f t="shared" si="1"/>
        <v>1.8720000000000001</v>
      </c>
      <c r="P17" s="1">
        <f t="shared" si="1"/>
        <v>2.5489999999999999</v>
      </c>
      <c r="Q17" s="1">
        <f t="shared" si="1"/>
        <v>2.4790000000000001</v>
      </c>
      <c r="R17" s="1">
        <f t="shared" si="1"/>
        <v>2.72</v>
      </c>
      <c r="S17" s="1">
        <f t="shared" si="1"/>
        <v>3.0019999999999998</v>
      </c>
      <c r="T17" s="1">
        <f t="shared" si="1"/>
        <v>2.593</v>
      </c>
      <c r="U17" s="1">
        <f t="shared" si="1"/>
        <v>2.7210000000000001</v>
      </c>
      <c r="V17" s="1">
        <f t="shared" si="1"/>
        <v>3.6850000000000001</v>
      </c>
      <c r="W17" s="1">
        <f t="shared" si="1"/>
        <v>3.5110000000000001</v>
      </c>
      <c r="X17" s="1">
        <f t="shared" si="1"/>
        <v>3.427</v>
      </c>
      <c r="Y17" s="1">
        <f t="shared" si="1"/>
        <v>3.7240000000000002</v>
      </c>
      <c r="Z17" s="1">
        <f t="shared" si="1"/>
        <v>3.7050000000000001</v>
      </c>
      <c r="AA17" s="1">
        <f t="shared" si="1"/>
        <v>3.7639999999999998</v>
      </c>
      <c r="AB17" s="1">
        <f t="shared" si="1"/>
        <v>4.67</v>
      </c>
      <c r="AC17" s="1">
        <f t="shared" si="1"/>
        <v>4.3070000000000004</v>
      </c>
      <c r="AD17" s="1">
        <f t="shared" si="1"/>
        <v>4.5039999999999996</v>
      </c>
      <c r="AE17" s="1">
        <f t="shared" si="1"/>
        <v>4.5640000000000001</v>
      </c>
      <c r="AF17" s="1">
        <f t="shared" si="1"/>
        <v>4.68</v>
      </c>
      <c r="AG17" s="1">
        <f t="shared" si="1"/>
        <v>4.899</v>
      </c>
      <c r="AH17" s="1">
        <f t="shared" si="1"/>
        <v>4.798</v>
      </c>
      <c r="AI17" s="1">
        <f t="shared" si="1"/>
        <v>5.016</v>
      </c>
      <c r="AJ17" s="1">
        <f t="shared" si="1"/>
        <v>4.9260000000000002</v>
      </c>
      <c r="AK17" s="1"/>
      <c r="AM17" s="33"/>
    </row>
    <row r="18" spans="1:39" x14ac:dyDescent="0.25">
      <c r="A18" s="7"/>
    </row>
    <row r="19" spans="1:39" s="7" customFormat="1" x14ac:dyDescent="0.25">
      <c r="A19" s="7" t="s">
        <v>182</v>
      </c>
      <c r="B19" s="24">
        <f>B13-B15-B17-B16</f>
        <v>22.953000000000003</v>
      </c>
      <c r="C19" s="24">
        <f t="shared" ref="C19:AJ19" si="2">C13-C15-C17-C16</f>
        <v>23.052000000000003</v>
      </c>
      <c r="D19" s="24">
        <f t="shared" si="2"/>
        <v>23.481000000000002</v>
      </c>
      <c r="E19" s="24">
        <f t="shared" si="2"/>
        <v>22.985000000000003</v>
      </c>
      <c r="F19" s="24">
        <f t="shared" si="2"/>
        <v>22.368000000000002</v>
      </c>
      <c r="G19" s="24">
        <f t="shared" si="2"/>
        <v>22.192</v>
      </c>
      <c r="H19" s="24">
        <f t="shared" si="2"/>
        <v>24.984999999999996</v>
      </c>
      <c r="I19" s="24">
        <f t="shared" si="2"/>
        <v>25.268000000000001</v>
      </c>
      <c r="J19" s="24">
        <f t="shared" si="2"/>
        <v>25.316999999999997</v>
      </c>
      <c r="K19" s="24">
        <f t="shared" si="2"/>
        <v>26.172000000000001</v>
      </c>
      <c r="L19" s="24">
        <f t="shared" si="2"/>
        <v>23.914999999999999</v>
      </c>
      <c r="M19" s="24">
        <f t="shared" si="2"/>
        <v>27.179000000000002</v>
      </c>
      <c r="N19" s="24">
        <f t="shared" si="2"/>
        <v>27.36</v>
      </c>
      <c r="O19" s="24">
        <f t="shared" si="2"/>
        <v>26.23</v>
      </c>
      <c r="P19" s="24">
        <f t="shared" si="2"/>
        <v>26.496999999999996</v>
      </c>
      <c r="Q19" s="24">
        <f t="shared" si="2"/>
        <v>26.082000000000001</v>
      </c>
      <c r="R19" s="24">
        <f t="shared" si="2"/>
        <v>25.173000000000005</v>
      </c>
      <c r="S19" s="24">
        <f t="shared" si="2"/>
        <v>27.024999999999995</v>
      </c>
      <c r="T19" s="24">
        <f t="shared" si="2"/>
        <v>27.298999999999996</v>
      </c>
      <c r="U19" s="24">
        <f t="shared" si="2"/>
        <v>30.245999999999999</v>
      </c>
      <c r="V19" s="24">
        <f t="shared" si="2"/>
        <v>31.472999999999988</v>
      </c>
      <c r="W19" s="24">
        <f t="shared" si="2"/>
        <v>29.287000000000006</v>
      </c>
      <c r="X19" s="24">
        <f t="shared" si="2"/>
        <v>30.249999999999996</v>
      </c>
      <c r="Y19" s="24">
        <f t="shared" si="2"/>
        <v>30.99</v>
      </c>
      <c r="Z19" s="24">
        <f t="shared" si="2"/>
        <v>29.069000000000003</v>
      </c>
      <c r="AA19" s="24">
        <f t="shared" si="2"/>
        <v>29.193999999999999</v>
      </c>
      <c r="AB19" s="24">
        <f t="shared" si="2"/>
        <v>30.039000000000005</v>
      </c>
      <c r="AC19" s="24">
        <f t="shared" si="2"/>
        <v>30.071999999999996</v>
      </c>
      <c r="AD19" s="24">
        <f t="shared" si="2"/>
        <v>30.753</v>
      </c>
      <c r="AE19" s="24">
        <f t="shared" si="2"/>
        <v>30.167000000000002</v>
      </c>
      <c r="AF19" s="24">
        <f t="shared" si="2"/>
        <v>29.071000000000002</v>
      </c>
      <c r="AG19" s="24">
        <f t="shared" si="2"/>
        <v>30.735000000000007</v>
      </c>
      <c r="AH19" s="24">
        <f t="shared" si="2"/>
        <v>28.518000000000008</v>
      </c>
      <c r="AI19" s="24">
        <f t="shared" si="2"/>
        <v>28.955000000000002</v>
      </c>
      <c r="AJ19" s="24">
        <f t="shared" si="2"/>
        <v>28.551000000000002</v>
      </c>
      <c r="AK19" s="24"/>
      <c r="AL19" t="s">
        <v>227</v>
      </c>
      <c r="AM19" s="28"/>
    </row>
    <row r="20" spans="1:39" x14ac:dyDescent="0.25">
      <c r="AM20" s="33"/>
    </row>
  </sheetData>
  <phoneticPr fontId="8" type="noConversion"/>
  <hyperlinks>
    <hyperlink ref="AM16" r:id="rId1" display="https://www.ssb.no/statbank/table/08311/tableViewLayout1/" xr:uid="{FD494810-77BA-4861-A4D1-635FE8466402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7EEB-18C8-4A2D-8581-0B91E7594365}">
  <dimension ref="A1:AM24"/>
  <sheetViews>
    <sheetView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M43" sqref="AM43"/>
    </sheetView>
  </sheetViews>
  <sheetFormatPr baseColWidth="10" defaultColWidth="11.42578125" defaultRowHeight="15" x14ac:dyDescent="0.25"/>
  <cols>
    <col min="1" max="1" width="21.42578125" style="7" bestFit="1" customWidth="1"/>
    <col min="2" max="13" width="5.5703125" bestFit="1" customWidth="1"/>
    <col min="14" max="14" width="6.140625" customWidth="1"/>
    <col min="15" max="36" width="5.5703125" bestFit="1" customWidth="1"/>
    <col min="37" max="37" width="5.5703125" customWidth="1"/>
  </cols>
  <sheetData>
    <row r="1" spans="1:39" ht="18.75" x14ac:dyDescent="0.3">
      <c r="A1" s="2" t="s">
        <v>89</v>
      </c>
      <c r="N1" t="s">
        <v>228</v>
      </c>
    </row>
    <row r="3" spans="1:39" ht="15.75" x14ac:dyDescent="0.25">
      <c r="A3" s="49" t="s">
        <v>183</v>
      </c>
      <c r="B3" s="6"/>
      <c r="E3" s="7" t="s">
        <v>92</v>
      </c>
    </row>
    <row r="5" spans="1:39" s="7" customFormat="1" x14ac:dyDescent="0.25">
      <c r="B5" s="46" t="s">
        <v>94</v>
      </c>
      <c r="C5" s="46" t="s">
        <v>95</v>
      </c>
      <c r="D5" s="46" t="s">
        <v>96</v>
      </c>
      <c r="E5" s="46" t="s">
        <v>97</v>
      </c>
      <c r="F5" s="46" t="s">
        <v>98</v>
      </c>
      <c r="G5" s="46" t="s">
        <v>99</v>
      </c>
      <c r="H5" s="46" t="s">
        <v>100</v>
      </c>
      <c r="I5" s="46" t="s">
        <v>101</v>
      </c>
      <c r="J5" s="46" t="s">
        <v>102</v>
      </c>
      <c r="K5" s="46" t="s">
        <v>103</v>
      </c>
      <c r="L5" s="46" t="s">
        <v>104</v>
      </c>
      <c r="M5" s="46" t="s">
        <v>105</v>
      </c>
      <c r="N5" s="46" t="s">
        <v>106</v>
      </c>
      <c r="O5" s="46" t="s">
        <v>107</v>
      </c>
      <c r="P5" s="46" t="s">
        <v>108</v>
      </c>
      <c r="Q5" s="46" t="s">
        <v>109</v>
      </c>
      <c r="R5" s="46" t="s">
        <v>110</v>
      </c>
      <c r="S5" s="46" t="s">
        <v>111</v>
      </c>
      <c r="T5" s="46" t="s">
        <v>112</v>
      </c>
      <c r="U5" s="46" t="s">
        <v>113</v>
      </c>
      <c r="V5" s="46" t="s">
        <v>114</v>
      </c>
      <c r="W5" s="46" t="s">
        <v>115</v>
      </c>
      <c r="X5" s="46" t="s">
        <v>116</v>
      </c>
      <c r="Y5" s="46" t="s">
        <v>117</v>
      </c>
      <c r="Z5" s="46" t="s">
        <v>118</v>
      </c>
      <c r="AA5" s="46" t="s">
        <v>119</v>
      </c>
      <c r="AB5" s="46" t="s">
        <v>120</v>
      </c>
      <c r="AC5" s="46" t="s">
        <v>121</v>
      </c>
      <c r="AD5" s="46" t="s">
        <v>122</v>
      </c>
      <c r="AE5" s="46" t="s">
        <v>123</v>
      </c>
      <c r="AF5" s="46" t="s">
        <v>131</v>
      </c>
      <c r="AG5" s="46">
        <v>2021</v>
      </c>
      <c r="AH5" s="46">
        <v>2022</v>
      </c>
      <c r="AI5" s="46">
        <v>2023</v>
      </c>
      <c r="AJ5" s="46">
        <f>AI5+1</f>
        <v>2024</v>
      </c>
      <c r="AK5" s="46"/>
      <c r="AL5" s="7" t="s">
        <v>170</v>
      </c>
    </row>
    <row r="6" spans="1:39" x14ac:dyDescent="0.25">
      <c r="A6" s="7" t="s">
        <v>12</v>
      </c>
      <c r="B6" s="47">
        <f>Tjenesteyting!B6</f>
        <v>2.496</v>
      </c>
      <c r="C6" s="47">
        <f>Tjenesteyting!C6</f>
        <v>2.46</v>
      </c>
      <c r="D6" s="47">
        <f>Tjenesteyting!D6</f>
        <v>2.5739999999999998</v>
      </c>
      <c r="E6" s="47">
        <f>Tjenesteyting!E6</f>
        <v>2.6859999999999999</v>
      </c>
      <c r="F6" s="47">
        <f>Tjenesteyting!F6</f>
        <v>3.2759999999999998</v>
      </c>
      <c r="G6" s="47">
        <f>Tjenesteyting!G6</f>
        <v>3.84</v>
      </c>
      <c r="H6" s="47">
        <f>Tjenesteyting!H6</f>
        <v>4.016</v>
      </c>
      <c r="I6" s="47">
        <f>Tjenesteyting!I6</f>
        <v>4.077</v>
      </c>
      <c r="J6" s="47">
        <f>Tjenesteyting!J6</f>
        <v>3.9950000000000001</v>
      </c>
      <c r="K6" s="47">
        <f>Tjenesteyting!K6</f>
        <v>2.98</v>
      </c>
      <c r="L6" s="47">
        <f>Tjenesteyting!L6</f>
        <v>1.9790000000000001</v>
      </c>
      <c r="M6" s="47">
        <f>Tjenesteyting!M6</f>
        <v>2.5019999999999998</v>
      </c>
      <c r="N6" s="47">
        <f>Tjenesteyting!N6</f>
        <v>3.1110000000000002</v>
      </c>
      <c r="O6" s="47">
        <f>Tjenesteyting!O6</f>
        <v>1.8720000000000001</v>
      </c>
      <c r="P6" s="47">
        <f>Tjenesteyting!P6</f>
        <v>2.5489999999999999</v>
      </c>
      <c r="Q6" s="47">
        <f>Tjenesteyting!Q6</f>
        <v>2.4790000000000001</v>
      </c>
      <c r="R6" s="47">
        <f>Tjenesteyting!R6</f>
        <v>2.72</v>
      </c>
      <c r="S6" s="47">
        <f>Tjenesteyting!S6</f>
        <v>3.0019999999999998</v>
      </c>
      <c r="T6" s="47">
        <f>Tjenesteyting!T6</f>
        <v>2.593</v>
      </c>
      <c r="U6" s="47">
        <f>Tjenesteyting!U6</f>
        <v>2.7210000000000001</v>
      </c>
      <c r="V6" s="47">
        <f>Tjenesteyting!V6</f>
        <v>3.6850000000000001</v>
      </c>
      <c r="W6" s="47">
        <f>Tjenesteyting!W6</f>
        <v>3.5110000000000001</v>
      </c>
      <c r="X6" s="47">
        <f>Tjenesteyting!X6</f>
        <v>3.427</v>
      </c>
      <c r="Y6" s="47">
        <f>Tjenesteyting!Y6</f>
        <v>3.7240000000000002</v>
      </c>
      <c r="Z6" s="47">
        <f>Tjenesteyting!Z6</f>
        <v>3.7050000000000001</v>
      </c>
      <c r="AA6" s="47">
        <f>Tjenesteyting!AA6</f>
        <v>3.7639999999999998</v>
      </c>
      <c r="AB6" s="47">
        <f>Tjenesteyting!AB6</f>
        <v>4.67</v>
      </c>
      <c r="AC6" s="47">
        <f>Tjenesteyting!AC6</f>
        <v>4.3070000000000004</v>
      </c>
      <c r="AD6" s="47">
        <f>Tjenesteyting!AD6</f>
        <v>4.5039999999999996</v>
      </c>
      <c r="AE6" s="47">
        <f>Tjenesteyting!AE6</f>
        <v>4.5640000000000001</v>
      </c>
      <c r="AF6" s="47">
        <f>Tjenesteyting!AF6</f>
        <v>4.68</v>
      </c>
      <c r="AG6" s="47">
        <f>Tjenesteyting!AG6</f>
        <v>4.899</v>
      </c>
      <c r="AH6" s="47">
        <f>Tjenesteyting!AH6</f>
        <v>4.798</v>
      </c>
      <c r="AI6" s="47">
        <f>Tjenesteyting!AI6</f>
        <v>5.016</v>
      </c>
      <c r="AJ6" s="47">
        <f>Tjenesteyting!AJ6</f>
        <v>4.9260000000000002</v>
      </c>
      <c r="AK6" s="47"/>
      <c r="AL6" t="s">
        <v>231</v>
      </c>
    </row>
    <row r="7" spans="1:39" x14ac:dyDescent="0.25">
      <c r="A7" s="7" t="s">
        <v>134</v>
      </c>
      <c r="B7" s="47">
        <f>Husholdn!B6+Tjenesteyting!B7</f>
        <v>7.4559999999999995</v>
      </c>
      <c r="C7" s="47">
        <f>Husholdn!C6+Tjenesteyting!C7</f>
        <v>6.7240000000000002</v>
      </c>
      <c r="D7" s="47">
        <f>Husholdn!D6+Tjenesteyting!D7</f>
        <v>6.0369999999999999</v>
      </c>
      <c r="E7" s="47">
        <f>Husholdn!E6+Tjenesteyting!E7</f>
        <v>5.9659999999999993</v>
      </c>
      <c r="F7" s="47">
        <f>Husholdn!F6+Tjenesteyting!F7</f>
        <v>5.9510000000000005</v>
      </c>
      <c r="G7" s="47">
        <f>Husholdn!G6+Tjenesteyting!G7</f>
        <v>6.0649999999999995</v>
      </c>
      <c r="H7" s="47">
        <f>Husholdn!H6+Tjenesteyting!H7</f>
        <v>7.7880000000000003</v>
      </c>
      <c r="I7" s="47">
        <f>Husholdn!I6+Tjenesteyting!I7</f>
        <v>6.1820000000000004</v>
      </c>
      <c r="J7" s="47">
        <f>Husholdn!J6+Tjenesteyting!J7</f>
        <v>5.1580000000000004</v>
      </c>
      <c r="K7" s="47">
        <f>Husholdn!K6+Tjenesteyting!K7</f>
        <v>6.0129999999999999</v>
      </c>
      <c r="L7" s="47">
        <f>Husholdn!L6+Tjenesteyting!L7</f>
        <v>4.0490000000000004</v>
      </c>
      <c r="M7" s="47">
        <f>Husholdn!M6+Tjenesteyting!M7</f>
        <v>4.859</v>
      </c>
      <c r="N7" s="47">
        <f>Husholdn!N6+Tjenesteyting!N7</f>
        <v>5.399</v>
      </c>
      <c r="O7" s="47">
        <f>Husholdn!O6+Tjenesteyting!O7</f>
        <v>6.944</v>
      </c>
      <c r="P7" s="47">
        <f>Husholdn!P6+Tjenesteyting!P7</f>
        <v>5.6270000000000007</v>
      </c>
      <c r="Q7" s="47">
        <f>Husholdn!Q6+Tjenesteyting!Q7</f>
        <v>4.1319999999999997</v>
      </c>
      <c r="R7" s="47">
        <f>Husholdn!R6+Tjenesteyting!R7</f>
        <v>4.4950000000000001</v>
      </c>
      <c r="S7" s="47">
        <f>Husholdn!S6+Tjenesteyting!S7</f>
        <v>3.5289999999999999</v>
      </c>
      <c r="T7" s="47">
        <f>Husholdn!T6+Tjenesteyting!T7</f>
        <v>3.0139999999999998</v>
      </c>
      <c r="U7" s="47">
        <f>Husholdn!U6+Tjenesteyting!U7</f>
        <v>3.4660000000000002</v>
      </c>
      <c r="V7" s="47">
        <f>Husholdn!V6+Tjenesteyting!V7</f>
        <v>4.0910000000000002</v>
      </c>
      <c r="W7" s="47">
        <f>Husholdn!W6+Tjenesteyting!W7</f>
        <v>2.7670000000000003</v>
      </c>
      <c r="X7" s="47">
        <f>Husholdn!X6+Tjenesteyting!X7</f>
        <v>2.44</v>
      </c>
      <c r="Y7" s="47">
        <f>Husholdn!Y6+Tjenesteyting!Y7</f>
        <v>2.262</v>
      </c>
      <c r="Z7" s="47">
        <f>Husholdn!Z6+Tjenesteyting!Z7</f>
        <v>1.6189999999999998</v>
      </c>
      <c r="AA7" s="47">
        <f>Husholdn!AA6+Tjenesteyting!AA7</f>
        <v>1.3919999999999999</v>
      </c>
      <c r="AB7" s="47">
        <f>Husholdn!AB6+Tjenesteyting!AB7</f>
        <v>1.458</v>
      </c>
      <c r="AC7" s="47">
        <f>Husholdn!AC6+Tjenesteyting!AC7</f>
        <v>1.1800000000000002</v>
      </c>
      <c r="AD7" s="47">
        <f>Husholdn!AD6+Tjenesteyting!AD7</f>
        <v>0.877</v>
      </c>
      <c r="AE7" s="47">
        <f>Husholdn!AE6+Tjenesteyting!AE7</f>
        <v>0.34800000000000003</v>
      </c>
      <c r="AF7" s="47">
        <f>Husholdn!AF6+Tjenesteyting!AF7</f>
        <v>0.05</v>
      </c>
      <c r="AG7" s="47">
        <f>Husholdn!AG6+Tjenesteyting!AG7</f>
        <v>1.3000000000000001E-2</v>
      </c>
      <c r="AH7" s="47">
        <f>Husholdn!AH6+Tjenesteyting!AH7</f>
        <v>0</v>
      </c>
      <c r="AI7" s="47">
        <f>Husholdn!AI6+Tjenesteyting!AI7</f>
        <v>1.7999999999999999E-2</v>
      </c>
      <c r="AJ7" s="47">
        <f>Husholdn!AJ6+Tjenesteyting!AJ7</f>
        <v>0</v>
      </c>
      <c r="AK7" s="47"/>
    </row>
    <row r="8" spans="1:39" x14ac:dyDescent="0.25">
      <c r="A8" s="7" t="s">
        <v>128</v>
      </c>
      <c r="B8" s="47">
        <f>Husholdn!B7+Tjenesteyting!B8</f>
        <v>49.962000000000003</v>
      </c>
      <c r="C8" s="47">
        <f>Husholdn!C7+Tjenesteyting!C8</f>
        <v>52.587999999999994</v>
      </c>
      <c r="D8" s="47">
        <f>Husholdn!D7+Tjenesteyting!D8</f>
        <v>53.403999999999996</v>
      </c>
      <c r="E8" s="47">
        <f>Husholdn!E7+Tjenesteyting!E8</f>
        <v>52.974000000000004</v>
      </c>
      <c r="F8" s="47">
        <f>Husholdn!F7+Tjenesteyting!F8</f>
        <v>53.686999999999998</v>
      </c>
      <c r="G8" s="47">
        <f>Husholdn!G7+Tjenesteyting!G8</f>
        <v>54.254000000000005</v>
      </c>
      <c r="H8" s="47">
        <f>Husholdn!H7+Tjenesteyting!H8</f>
        <v>56.821999999999996</v>
      </c>
      <c r="I8" s="47">
        <f>Husholdn!I7+Tjenesteyting!I8</f>
        <v>56.49</v>
      </c>
      <c r="J8" s="47">
        <f>Husholdn!J7+Tjenesteyting!J8</f>
        <v>57.999000000000002</v>
      </c>
      <c r="K8" s="47">
        <f>Husholdn!K7+Tjenesteyting!K8</f>
        <v>58.138999999999996</v>
      </c>
      <c r="L8" s="47">
        <f>Husholdn!L7+Tjenesteyting!L8</f>
        <v>56.385000000000005</v>
      </c>
      <c r="M8" s="47">
        <f>Husholdn!M7+Tjenesteyting!M8</f>
        <v>59.712999999999994</v>
      </c>
      <c r="N8" s="47">
        <f>Husholdn!N7+Tjenesteyting!N8</f>
        <v>58.218999999999994</v>
      </c>
      <c r="O8" s="47">
        <f>Husholdn!O7+Tjenesteyting!O8</f>
        <v>53.536000000000001</v>
      </c>
      <c r="P8" s="47">
        <f>Husholdn!P7+Tjenesteyting!P8</f>
        <v>55.009</v>
      </c>
      <c r="Q8" s="47">
        <f>Husholdn!Q7+Tjenesteyting!Q8</f>
        <v>56.738</v>
      </c>
      <c r="R8" s="47">
        <f>Husholdn!R7+Tjenesteyting!R8</f>
        <v>55.597999999999999</v>
      </c>
      <c r="S8" s="47">
        <f>Husholdn!S7+Tjenesteyting!S8</f>
        <v>58.810999999999993</v>
      </c>
      <c r="T8" s="47">
        <f>Husholdn!T7+Tjenesteyting!T8</f>
        <v>59.138999999999996</v>
      </c>
      <c r="U8" s="47">
        <f>Husholdn!U7+Tjenesteyting!U8</f>
        <v>62.709000000000003</v>
      </c>
      <c r="V8" s="47">
        <f>Husholdn!V7+Tjenesteyting!V8</f>
        <v>66.789000000000001</v>
      </c>
      <c r="W8" s="47">
        <f>Husholdn!W7+Tjenesteyting!W8</f>
        <v>61.763000000000005</v>
      </c>
      <c r="X8" s="47">
        <f>Husholdn!X7+Tjenesteyting!X8</f>
        <v>65.037000000000006</v>
      </c>
      <c r="Y8" s="47">
        <f>Husholdn!Y7+Tjenesteyting!Y8</f>
        <v>66.040000000000006</v>
      </c>
      <c r="Z8" s="47">
        <f>Husholdn!Z7+Tjenesteyting!Z8</f>
        <v>62.508000000000003</v>
      </c>
      <c r="AA8" s="47">
        <f>Husholdn!AA7+Tjenesteyting!AA8</f>
        <v>64.283000000000001</v>
      </c>
      <c r="AB8" s="47">
        <f>Husholdn!AB7+Tjenesteyting!AB8</f>
        <v>66.034000000000006</v>
      </c>
      <c r="AC8" s="47">
        <f>Husholdn!AC7+Tjenesteyting!AC8</f>
        <v>66.236000000000004</v>
      </c>
      <c r="AD8" s="47">
        <f>Husholdn!AD7+Tjenesteyting!AD8</f>
        <v>67.408000000000001</v>
      </c>
      <c r="AE8" s="47">
        <f>Husholdn!AE7+Tjenesteyting!AE8</f>
        <v>66.717999999999989</v>
      </c>
      <c r="AF8" s="47">
        <f>Husholdn!AF7+Tjenesteyting!AF8</f>
        <v>66.021999999999991</v>
      </c>
      <c r="AG8" s="47">
        <f>Husholdn!AG7+Tjenesteyting!AG8</f>
        <v>69.152999999999992</v>
      </c>
      <c r="AH8" s="47">
        <f>Husholdn!AH7+Tjenesteyting!AH8</f>
        <v>62.167999999999999</v>
      </c>
      <c r="AI8" s="47">
        <f>Husholdn!AI7+Tjenesteyting!AI8</f>
        <v>64.367000000000004</v>
      </c>
      <c r="AJ8" s="47">
        <f>Husholdn!AJ7+Tjenesteyting!AJ8</f>
        <v>64.951999999999998</v>
      </c>
      <c r="AK8" s="47"/>
    </row>
    <row r="9" spans="1:39" x14ac:dyDescent="0.25">
      <c r="A9" s="7" t="s">
        <v>135</v>
      </c>
      <c r="B9" s="47">
        <f>Husholdn!B8+Tjenesteyting!B9</f>
        <v>5.2280000000000006</v>
      </c>
      <c r="C9" s="47">
        <f>Husholdn!C8+Tjenesteyting!C9</f>
        <v>4.7090000000000005</v>
      </c>
      <c r="D9" s="47">
        <f>Husholdn!D8+Tjenesteyting!D9</f>
        <v>4.6310000000000002</v>
      </c>
      <c r="E9" s="47">
        <f>Husholdn!E8+Tjenesteyting!E9</f>
        <v>5.3159999999999998</v>
      </c>
      <c r="F9" s="47">
        <f>Husholdn!F8+Tjenesteyting!F9</f>
        <v>5.702</v>
      </c>
      <c r="G9" s="47">
        <f>Husholdn!G8+Tjenesteyting!G9</f>
        <v>5.5750000000000002</v>
      </c>
      <c r="H9" s="47">
        <f>Husholdn!H8+Tjenesteyting!H9</f>
        <v>5.9390000000000001</v>
      </c>
      <c r="I9" s="47">
        <f>Husholdn!I8+Tjenesteyting!I9</f>
        <v>6.1690000000000005</v>
      </c>
      <c r="J9" s="47">
        <f>Husholdn!J8+Tjenesteyting!J9</f>
        <v>5.8869999999999996</v>
      </c>
      <c r="K9" s="47">
        <f>Husholdn!K8+Tjenesteyting!K9</f>
        <v>6.032</v>
      </c>
      <c r="L9" s="47">
        <f>Husholdn!L8+Tjenesteyting!L9</f>
        <v>6.1950000000000003</v>
      </c>
      <c r="M9" s="47">
        <f>Husholdn!M8+Tjenesteyting!M9</f>
        <v>6.5150000000000006</v>
      </c>
      <c r="N9" s="47">
        <f>Husholdn!N8+Tjenesteyting!N9</f>
        <v>7.4590000000000005</v>
      </c>
      <c r="O9" s="47">
        <f>Husholdn!O8+Tjenesteyting!O9</f>
        <v>7.4649999999999999</v>
      </c>
      <c r="P9" s="47">
        <f>Husholdn!P8+Tjenesteyting!P9</f>
        <v>7.0490000000000004</v>
      </c>
      <c r="Q9" s="47">
        <f>Husholdn!Q8+Tjenesteyting!Q9</f>
        <v>7.1219999999999999</v>
      </c>
      <c r="R9" s="47">
        <f>Husholdn!R8+Tjenesteyting!R9</f>
        <v>7.1560000000000006</v>
      </c>
      <c r="S9" s="47">
        <f>Husholdn!S8+Tjenesteyting!S9</f>
        <v>7.1429999999999998</v>
      </c>
      <c r="T9" s="47">
        <f>Husholdn!T8+Tjenesteyting!T9</f>
        <v>7.0709999999999997</v>
      </c>
      <c r="U9" s="47">
        <f>Husholdn!U8+Tjenesteyting!U9</f>
        <v>7.1890000000000001</v>
      </c>
      <c r="V9" s="47">
        <f>Husholdn!V8+Tjenesteyting!V9</f>
        <v>8.0739999999999998</v>
      </c>
      <c r="W9" s="47">
        <f>Husholdn!W8+Tjenesteyting!W9</f>
        <v>7.1719999999999997</v>
      </c>
      <c r="X9" s="47">
        <f>Husholdn!X8+Tjenesteyting!X9</f>
        <v>7.431</v>
      </c>
      <c r="Y9" s="47">
        <f>Husholdn!Y8+Tjenesteyting!Y9</f>
        <v>6.0459999999999994</v>
      </c>
      <c r="Z9" s="47">
        <f>Husholdn!Z8+Tjenesteyting!Z9</f>
        <v>5.181</v>
      </c>
      <c r="AA9" s="47">
        <f>Husholdn!AA8+Tjenesteyting!AA9</f>
        <v>5.548</v>
      </c>
      <c r="AB9" s="47">
        <f>Husholdn!AB8+Tjenesteyting!AB9</f>
        <v>5.3170000000000002</v>
      </c>
      <c r="AC9" s="47">
        <f>Husholdn!AC8+Tjenesteyting!AC9</f>
        <v>5.6630000000000003</v>
      </c>
      <c r="AD9" s="47">
        <f>Husholdn!AD8+Tjenesteyting!AD9</f>
        <v>5.4530000000000003</v>
      </c>
      <c r="AE9" s="47">
        <f>Husholdn!AE8+Tjenesteyting!AE9</f>
        <v>5.0890000000000004</v>
      </c>
      <c r="AF9" s="47">
        <f>Husholdn!AF8+Tjenesteyting!AF9</f>
        <v>5.5970000000000004</v>
      </c>
      <c r="AG9" s="47">
        <f>Husholdn!AG8+Tjenesteyting!AG9</f>
        <v>6.125</v>
      </c>
      <c r="AH9" s="47">
        <f>Husholdn!AH8+Tjenesteyting!AH9</f>
        <v>6.5939999999999994</v>
      </c>
      <c r="AI9" s="47">
        <f>Husholdn!AI8+Tjenesteyting!AI9</f>
        <v>6.4950000000000001</v>
      </c>
      <c r="AJ9" s="47">
        <f>Husholdn!AJ8+Tjenesteyting!AJ9</f>
        <v>6.4269999999999996</v>
      </c>
      <c r="AK9" s="47"/>
    </row>
    <row r="10" spans="1:39" x14ac:dyDescent="0.25">
      <c r="A10" s="7" t="s">
        <v>9</v>
      </c>
      <c r="B10" s="47">
        <f>Husholdn!B9+Tjenesteyting!B10</f>
        <v>0.67199999999999993</v>
      </c>
      <c r="C10" s="47">
        <f>Husholdn!C9+Tjenesteyting!C10</f>
        <v>0.77899999999999991</v>
      </c>
      <c r="D10" s="47">
        <f>Husholdn!D9+Tjenesteyting!D10</f>
        <v>0.83100000000000007</v>
      </c>
      <c r="E10" s="47">
        <f>Husholdn!E9+Tjenesteyting!E10</f>
        <v>0.8819999999999999</v>
      </c>
      <c r="F10" s="47">
        <f>Husholdn!F9+Tjenesteyting!F10</f>
        <v>0.78400000000000003</v>
      </c>
      <c r="G10" s="47">
        <f>Husholdn!G9+Tjenesteyting!G10</f>
        <v>0.82600000000000007</v>
      </c>
      <c r="H10" s="47">
        <f>Husholdn!H9+Tjenesteyting!H10</f>
        <v>1.0109999999999999</v>
      </c>
      <c r="I10" s="47">
        <f>Husholdn!I9+Tjenesteyting!I10</f>
        <v>1.052</v>
      </c>
      <c r="J10" s="47">
        <f>Husholdn!J9+Tjenesteyting!J10</f>
        <v>1.171</v>
      </c>
      <c r="K10" s="47">
        <f>Husholdn!K9+Tjenesteyting!K10</f>
        <v>1.3089999999999999</v>
      </c>
      <c r="L10" s="47">
        <f>Husholdn!L9+Tjenesteyting!L10</f>
        <v>1.26</v>
      </c>
      <c r="M10" s="47">
        <f>Husholdn!M9+Tjenesteyting!M10</f>
        <v>1.6520000000000001</v>
      </c>
      <c r="N10" s="47">
        <f>Husholdn!N9+Tjenesteyting!N10</f>
        <v>1.732</v>
      </c>
      <c r="O10" s="47">
        <f>Husholdn!O9+Tjenesteyting!O10</f>
        <v>1.875</v>
      </c>
      <c r="P10" s="47">
        <f>Husholdn!P9+Tjenesteyting!P10</f>
        <v>2.0449999999999999</v>
      </c>
      <c r="Q10" s="47">
        <f>Husholdn!Q9+Tjenesteyting!Q10</f>
        <v>2.153</v>
      </c>
      <c r="R10" s="47">
        <f>Husholdn!R9+Tjenesteyting!R10</f>
        <v>2.3200000000000003</v>
      </c>
      <c r="S10" s="47">
        <f>Husholdn!S9+Tjenesteyting!S10</f>
        <v>2.5710000000000002</v>
      </c>
      <c r="T10" s="47">
        <f>Husholdn!T9+Tjenesteyting!T10</f>
        <v>2.7399999999999998</v>
      </c>
      <c r="U10" s="47">
        <f>Husholdn!U9+Tjenesteyting!U10</f>
        <v>3.0939999999999999</v>
      </c>
      <c r="V10" s="47">
        <f>Husholdn!V9+Tjenesteyting!V10</f>
        <v>3.7829999999999999</v>
      </c>
      <c r="W10" s="47">
        <f>Husholdn!W9+Tjenesteyting!W10</f>
        <v>3.2350000000000003</v>
      </c>
      <c r="X10" s="47">
        <f>Husholdn!X9+Tjenesteyting!X10</f>
        <v>3.71</v>
      </c>
      <c r="Y10" s="47">
        <f>Husholdn!Y9+Tjenesteyting!Y10</f>
        <v>4.2030000000000003</v>
      </c>
      <c r="Z10" s="47">
        <f>Husholdn!Z9+Tjenesteyting!Z10</f>
        <v>3.9670000000000001</v>
      </c>
      <c r="AA10" s="47">
        <f>Husholdn!AA9+Tjenesteyting!AA10</f>
        <v>4.2929999999999993</v>
      </c>
      <c r="AB10" s="47">
        <f>Husholdn!AB9+Tjenesteyting!AB10</f>
        <v>4.7640000000000002</v>
      </c>
      <c r="AC10" s="47">
        <f>Husholdn!AC9+Tjenesteyting!AC10</f>
        <v>5.1070000000000002</v>
      </c>
      <c r="AD10" s="47">
        <f>Husholdn!AD9+Tjenesteyting!AD10</f>
        <v>5.4209999999999994</v>
      </c>
      <c r="AE10" s="47">
        <f>Husholdn!AE9+Tjenesteyting!AE10</f>
        <v>5.38</v>
      </c>
      <c r="AF10" s="47">
        <f>Husholdn!AF9+Tjenesteyting!AF10</f>
        <v>4.8730000000000002</v>
      </c>
      <c r="AG10" s="47">
        <f>Husholdn!AG9+Tjenesteyting!AG10</f>
        <v>5.84</v>
      </c>
      <c r="AH10" s="47">
        <f>Husholdn!AH9+Tjenesteyting!AH10</f>
        <v>5.5179999999999998</v>
      </c>
      <c r="AI10" s="47">
        <f>Husholdn!AI9+Tjenesteyting!AI10</f>
        <v>6.3460000000000001</v>
      </c>
      <c r="AJ10" s="47">
        <f>Husholdn!AJ9+Tjenesteyting!AJ10</f>
        <v>6.1110000000000007</v>
      </c>
      <c r="AK10" s="47"/>
    </row>
    <row r="11" spans="1:39" x14ac:dyDescent="0.25">
      <c r="A11" s="7" t="s">
        <v>136</v>
      </c>
      <c r="B11" s="47">
        <f>Tjenesteyting!B11</f>
        <v>1.4999999999999999E-2</v>
      </c>
      <c r="C11" s="47">
        <f>Tjenesteyting!C11</f>
        <v>7.0000000000000001E-3</v>
      </c>
      <c r="D11" s="47">
        <f>Tjenesteyting!D11</f>
        <v>4.0000000000000001E-3</v>
      </c>
      <c r="E11" s="47">
        <f>Tjenesteyting!E11</f>
        <v>4.0000000000000001E-3</v>
      </c>
      <c r="F11" s="47">
        <f>Tjenesteyting!F11</f>
        <v>3.0000000000000001E-3</v>
      </c>
      <c r="G11" s="47">
        <f>Tjenesteyting!G11</f>
        <v>4.0000000000000001E-3</v>
      </c>
      <c r="H11" s="47">
        <f>Tjenesteyting!H11</f>
        <v>3.0000000000000001E-3</v>
      </c>
      <c r="I11" s="47">
        <f>Tjenesteyting!I11</f>
        <v>4.0000000000000001E-3</v>
      </c>
      <c r="J11" s="47">
        <f>Tjenesteyting!J11</f>
        <v>2E-3</v>
      </c>
      <c r="K11" s="47">
        <f>Tjenesteyting!K11</f>
        <v>1E-3</v>
      </c>
      <c r="L11" s="47">
        <f>Tjenesteyting!L11</f>
        <v>8.0000000000000002E-3</v>
      </c>
      <c r="M11" s="47">
        <f>Tjenesteyting!M11</f>
        <v>0.04</v>
      </c>
      <c r="N11" s="47">
        <f>Tjenesteyting!N11</f>
        <v>5.6000000000000001E-2</v>
      </c>
      <c r="O11" s="47">
        <f>Tjenesteyting!O11</f>
        <v>7.2999999999999995E-2</v>
      </c>
      <c r="P11" s="47">
        <f>Tjenesteyting!P11</f>
        <v>5.3999999999999999E-2</v>
      </c>
      <c r="Q11" s="47">
        <f>Tjenesteyting!Q11</f>
        <v>9.0999999999999998E-2</v>
      </c>
      <c r="R11" s="47">
        <f>Tjenesteyting!R11</f>
        <v>0.125</v>
      </c>
      <c r="S11" s="47">
        <f>Tjenesteyting!S11</f>
        <v>0.115</v>
      </c>
      <c r="T11" s="47">
        <f>Tjenesteyting!T11</f>
        <v>0.14000000000000001</v>
      </c>
      <c r="U11" s="47">
        <f>Tjenesteyting!U11</f>
        <v>0.13800000000000001</v>
      </c>
      <c r="V11" s="47">
        <f>Tjenesteyting!V11</f>
        <v>2.5000000000000001E-2</v>
      </c>
      <c r="W11" s="47">
        <f>Tjenesteyting!W11</f>
        <v>1.7000000000000001E-2</v>
      </c>
      <c r="X11" s="47">
        <f>Tjenesteyting!X11</f>
        <v>4.3999999999999997E-2</v>
      </c>
      <c r="Y11" s="47">
        <f>Tjenesteyting!Y11</f>
        <v>9.4E-2</v>
      </c>
      <c r="Z11" s="47">
        <f>Tjenesteyting!Z11</f>
        <v>0.156</v>
      </c>
      <c r="AA11" s="47">
        <f>Tjenesteyting!AA11</f>
        <v>0.129</v>
      </c>
      <c r="AB11" s="47">
        <f>Tjenesteyting!AB11</f>
        <v>0.17399999999999999</v>
      </c>
      <c r="AC11" s="47">
        <f>Tjenesteyting!AC11</f>
        <v>0.16700000000000001</v>
      </c>
      <c r="AD11" s="47">
        <f>Tjenesteyting!AD11</f>
        <v>0.2</v>
      </c>
      <c r="AE11" s="47">
        <f>Tjenesteyting!AE11</f>
        <v>0.19900000000000001</v>
      </c>
      <c r="AF11" s="47">
        <f>Tjenesteyting!AF11</f>
        <v>0.20799999999999999</v>
      </c>
      <c r="AG11" s="47">
        <f>Tjenesteyting!AG11</f>
        <v>0.154</v>
      </c>
      <c r="AH11" s="47">
        <f>Tjenesteyting!AH11</f>
        <v>9.2999999999999999E-2</v>
      </c>
      <c r="AI11" s="47">
        <f>Tjenesteyting!AI11</f>
        <v>0.13100000000000001</v>
      </c>
      <c r="AJ11" s="47">
        <f>Tjenesteyting!AJ11</f>
        <v>0.13</v>
      </c>
      <c r="AK11" s="47"/>
    </row>
    <row r="12" spans="1:39" x14ac:dyDescent="0.25"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</row>
    <row r="13" spans="1:39" x14ac:dyDescent="0.25">
      <c r="A13" s="7" t="s">
        <v>129</v>
      </c>
      <c r="B13" s="47">
        <f>SUM(B6:B11)</f>
        <v>65.828999999999994</v>
      </c>
      <c r="C13" s="47">
        <f t="shared" ref="C13:AH13" si="0">SUM(C6:C11)</f>
        <v>67.266999999999996</v>
      </c>
      <c r="D13" s="47">
        <f t="shared" si="0"/>
        <v>67.481000000000009</v>
      </c>
      <c r="E13" s="47">
        <f t="shared" si="0"/>
        <v>67.828000000000017</v>
      </c>
      <c r="F13" s="47">
        <f t="shared" si="0"/>
        <v>69.403000000000006</v>
      </c>
      <c r="G13" s="47">
        <f t="shared" si="0"/>
        <v>70.564000000000007</v>
      </c>
      <c r="H13" s="47">
        <f t="shared" si="0"/>
        <v>75.578999999999994</v>
      </c>
      <c r="I13" s="47">
        <f t="shared" si="0"/>
        <v>73.974000000000004</v>
      </c>
      <c r="J13" s="47">
        <f t="shared" si="0"/>
        <v>74.212000000000003</v>
      </c>
      <c r="K13" s="47">
        <f t="shared" si="0"/>
        <v>74.47399999999999</v>
      </c>
      <c r="L13" s="47">
        <f t="shared" si="0"/>
        <v>69.876000000000005</v>
      </c>
      <c r="M13" s="47">
        <f t="shared" si="0"/>
        <v>75.281000000000006</v>
      </c>
      <c r="N13" s="47">
        <f t="shared" si="0"/>
        <v>75.975999999999999</v>
      </c>
      <c r="O13" s="47">
        <f t="shared" si="0"/>
        <v>71.765000000000001</v>
      </c>
      <c r="P13" s="47">
        <f t="shared" si="0"/>
        <v>72.333000000000013</v>
      </c>
      <c r="Q13" s="47">
        <f t="shared" si="0"/>
        <v>72.715000000000003</v>
      </c>
      <c r="R13" s="47">
        <f t="shared" si="0"/>
        <v>72.414000000000016</v>
      </c>
      <c r="S13" s="47">
        <f t="shared" si="0"/>
        <v>75.170999999999992</v>
      </c>
      <c r="T13" s="47">
        <f t="shared" si="0"/>
        <v>74.696999999999989</v>
      </c>
      <c r="U13" s="47">
        <f t="shared" si="0"/>
        <v>79.317000000000007</v>
      </c>
      <c r="V13" s="47">
        <f t="shared" si="0"/>
        <v>86.447000000000003</v>
      </c>
      <c r="W13" s="47">
        <f t="shared" si="0"/>
        <v>78.465000000000003</v>
      </c>
      <c r="X13" s="47">
        <f t="shared" si="0"/>
        <v>82.088999999999999</v>
      </c>
      <c r="Y13" s="47">
        <f t="shared" si="0"/>
        <v>82.369</v>
      </c>
      <c r="Z13" s="47">
        <f t="shared" si="0"/>
        <v>77.13600000000001</v>
      </c>
      <c r="AA13" s="47">
        <f t="shared" si="0"/>
        <v>79.409000000000006</v>
      </c>
      <c r="AB13" s="47">
        <f t="shared" si="0"/>
        <v>82.417000000000016</v>
      </c>
      <c r="AC13" s="47">
        <f t="shared" si="0"/>
        <v>82.66</v>
      </c>
      <c r="AD13" s="47">
        <f t="shared" si="0"/>
        <v>83.863000000000014</v>
      </c>
      <c r="AE13" s="47">
        <f t="shared" si="0"/>
        <v>82.297999999999988</v>
      </c>
      <c r="AF13" s="47">
        <f t="shared" si="0"/>
        <v>81.429999999999993</v>
      </c>
      <c r="AG13" s="47">
        <f t="shared" si="0"/>
        <v>86.183999999999997</v>
      </c>
      <c r="AH13" s="47">
        <f t="shared" si="0"/>
        <v>79.170999999999992</v>
      </c>
      <c r="AI13" s="47">
        <f t="shared" ref="AI13:AJ13" si="1">SUM(AI6:AI11)</f>
        <v>82.373000000000019</v>
      </c>
      <c r="AJ13" s="47">
        <f t="shared" si="1"/>
        <v>82.546000000000006</v>
      </c>
      <c r="AK13" s="47"/>
      <c r="AM13" s="33"/>
    </row>
    <row r="14" spans="1:39" x14ac:dyDescent="0.25"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M14" s="33"/>
    </row>
    <row r="15" spans="1:39" x14ac:dyDescent="0.25">
      <c r="A15" s="7" t="s">
        <v>184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>
        <f>Tjenesteyting!AA15</f>
        <v>0.153</v>
      </c>
      <c r="AB15" s="47">
        <f>Tjenesteyting!AB15</f>
        <v>0.15</v>
      </c>
      <c r="AC15" s="47">
        <f>Tjenesteyting!AC15</f>
        <v>0.16400000000000001</v>
      </c>
      <c r="AD15" s="47">
        <f>Tjenesteyting!AD15</f>
        <v>0.58499999999999996</v>
      </c>
      <c r="AE15" s="47">
        <f>Tjenesteyting!AE15</f>
        <v>0.68100000000000005</v>
      </c>
      <c r="AF15" s="47">
        <f>Tjenesteyting!AF15</f>
        <v>0.628</v>
      </c>
      <c r="AG15" s="47">
        <f>Tjenesteyting!AG15</f>
        <v>1.0820000000000001</v>
      </c>
      <c r="AH15" s="47">
        <f>Tjenesteyting!AH15</f>
        <v>1.3</v>
      </c>
      <c r="AI15" s="47">
        <f>Tjenesteyting!AI15</f>
        <v>1.5369999999999999</v>
      </c>
      <c r="AJ15" s="47">
        <f>Tjenesteyting!AJ15</f>
        <v>2.1389999999999998</v>
      </c>
      <c r="AK15" s="47"/>
      <c r="AL15" t="s">
        <v>264</v>
      </c>
    </row>
    <row r="16" spans="1:39" x14ac:dyDescent="0.25">
      <c r="A16" s="7" t="s">
        <v>263</v>
      </c>
      <c r="B16" s="47">
        <f>Tjenesteyting!B16</f>
        <v>0.5</v>
      </c>
      <c r="C16" s="47">
        <f>Tjenesteyting!C16</f>
        <v>0.5</v>
      </c>
      <c r="D16" s="47">
        <f>Tjenesteyting!D16</f>
        <v>0.5</v>
      </c>
      <c r="E16" s="47">
        <f>Tjenesteyting!E16</f>
        <v>0.45</v>
      </c>
      <c r="F16" s="47">
        <f>Tjenesteyting!F16</f>
        <v>0.46500000000000002</v>
      </c>
      <c r="G16" s="47">
        <f>Tjenesteyting!G16</f>
        <v>0.45300000000000001</v>
      </c>
      <c r="H16" s="47">
        <f>Tjenesteyting!H16</f>
        <v>0.42199999999999999</v>
      </c>
      <c r="I16" s="47">
        <f>Tjenesteyting!I16</f>
        <v>0.375</v>
      </c>
      <c r="J16" s="47">
        <f>Tjenesteyting!J16</f>
        <v>0.45400000000000001</v>
      </c>
      <c r="K16" s="47">
        <f>Tjenesteyting!K16</f>
        <v>0.42</v>
      </c>
      <c r="L16" s="47">
        <f>Tjenesteyting!L16</f>
        <v>0.53200000000000003</v>
      </c>
      <c r="M16" s="47">
        <f>Tjenesteyting!M16</f>
        <v>0.50800000000000001</v>
      </c>
      <c r="N16" s="47">
        <f>Tjenesteyting!N16</f>
        <v>0.52100000000000002</v>
      </c>
      <c r="O16" s="47">
        <f>Tjenesteyting!O16</f>
        <v>0.48299999999999998</v>
      </c>
      <c r="P16" s="47">
        <f>Tjenesteyting!P16</f>
        <v>0.53600000000000003</v>
      </c>
      <c r="Q16" s="47">
        <f>Tjenesteyting!Q16</f>
        <v>0.56100000000000005</v>
      </c>
      <c r="R16" s="47">
        <f>Tjenesteyting!R16</f>
        <v>0.53900000000000003</v>
      </c>
      <c r="S16" s="47">
        <f>Tjenesteyting!S16</f>
        <v>0.56999999999999995</v>
      </c>
      <c r="T16" s="47">
        <f>Tjenesteyting!T16</f>
        <v>0.57399999999999995</v>
      </c>
      <c r="U16" s="47">
        <f>Tjenesteyting!U16</f>
        <v>0.55800000000000005</v>
      </c>
      <c r="V16" s="47">
        <f>Tjenesteyting!V16</f>
        <v>0.55600000000000005</v>
      </c>
      <c r="W16" s="47">
        <f>Tjenesteyting!W16</f>
        <v>0.57399999999999995</v>
      </c>
      <c r="X16" s="47">
        <f>Tjenesteyting!X16</f>
        <v>0.56899999999999995</v>
      </c>
      <c r="Y16" s="47">
        <f>Tjenesteyting!Y16</f>
        <v>0.57899999999999996</v>
      </c>
      <c r="Z16" s="47">
        <f>Tjenesteyting!Z16</f>
        <v>0.59499999999999997</v>
      </c>
      <c r="AA16" s="47">
        <f>Tjenesteyting!AA16</f>
        <v>0.56399999999999995</v>
      </c>
      <c r="AB16" s="47">
        <f>Tjenesteyting!AB16</f>
        <v>0.52900000000000003</v>
      </c>
      <c r="AC16" s="47">
        <f>Tjenesteyting!AC16</f>
        <v>0.51200000000000001</v>
      </c>
      <c r="AD16" s="47">
        <f>Tjenesteyting!AD16</f>
        <v>0.46600000000000003</v>
      </c>
      <c r="AE16" s="47">
        <f>Tjenesteyting!AE16</f>
        <v>0.45500000000000002</v>
      </c>
      <c r="AF16" s="47">
        <f>Tjenesteyting!AF16</f>
        <v>0.441</v>
      </c>
      <c r="AG16" s="47">
        <f>Tjenesteyting!AG16</f>
        <v>0.439</v>
      </c>
      <c r="AH16" s="47">
        <f>Tjenesteyting!AH16</f>
        <v>0.42099999999999999</v>
      </c>
      <c r="AI16" s="47">
        <f>Tjenesteyting!AI16</f>
        <v>0.39800000000000002</v>
      </c>
      <c r="AJ16" s="47">
        <f>Tjenesteyting!AJ16</f>
        <v>0.4</v>
      </c>
      <c r="AK16" s="47"/>
      <c r="AL16" t="s">
        <v>187</v>
      </c>
      <c r="AM16" s="4" t="s">
        <v>186</v>
      </c>
    </row>
    <row r="17" spans="1:39" x14ac:dyDescent="0.25">
      <c r="A17" s="7" t="s">
        <v>230</v>
      </c>
      <c r="B17" s="47">
        <f>B6</f>
        <v>2.496</v>
      </c>
      <c r="C17" s="47">
        <f t="shared" ref="C17:AJ17" si="2">C6</f>
        <v>2.46</v>
      </c>
      <c r="D17" s="47">
        <f t="shared" si="2"/>
        <v>2.5739999999999998</v>
      </c>
      <c r="E17" s="47">
        <f t="shared" si="2"/>
        <v>2.6859999999999999</v>
      </c>
      <c r="F17" s="47">
        <f t="shared" si="2"/>
        <v>3.2759999999999998</v>
      </c>
      <c r="G17" s="47">
        <f t="shared" si="2"/>
        <v>3.84</v>
      </c>
      <c r="H17" s="47">
        <f t="shared" si="2"/>
        <v>4.016</v>
      </c>
      <c r="I17" s="47">
        <f t="shared" si="2"/>
        <v>4.077</v>
      </c>
      <c r="J17" s="47">
        <f t="shared" si="2"/>
        <v>3.9950000000000001</v>
      </c>
      <c r="K17" s="47">
        <f t="shared" si="2"/>
        <v>2.98</v>
      </c>
      <c r="L17" s="47">
        <f t="shared" si="2"/>
        <v>1.9790000000000001</v>
      </c>
      <c r="M17" s="47">
        <f t="shared" si="2"/>
        <v>2.5019999999999998</v>
      </c>
      <c r="N17" s="47">
        <f t="shared" si="2"/>
        <v>3.1110000000000002</v>
      </c>
      <c r="O17" s="47">
        <f t="shared" si="2"/>
        <v>1.8720000000000001</v>
      </c>
      <c r="P17" s="47">
        <f t="shared" si="2"/>
        <v>2.5489999999999999</v>
      </c>
      <c r="Q17" s="47">
        <f t="shared" si="2"/>
        <v>2.4790000000000001</v>
      </c>
      <c r="R17" s="47">
        <f t="shared" si="2"/>
        <v>2.72</v>
      </c>
      <c r="S17" s="47">
        <f t="shared" si="2"/>
        <v>3.0019999999999998</v>
      </c>
      <c r="T17" s="47">
        <f t="shared" si="2"/>
        <v>2.593</v>
      </c>
      <c r="U17" s="47">
        <f t="shared" si="2"/>
        <v>2.7210000000000001</v>
      </c>
      <c r="V17" s="47">
        <f t="shared" si="2"/>
        <v>3.6850000000000001</v>
      </c>
      <c r="W17" s="47">
        <f t="shared" si="2"/>
        <v>3.5110000000000001</v>
      </c>
      <c r="X17" s="47">
        <f t="shared" si="2"/>
        <v>3.427</v>
      </c>
      <c r="Y17" s="47">
        <f t="shared" si="2"/>
        <v>3.7240000000000002</v>
      </c>
      <c r="Z17" s="47">
        <f t="shared" si="2"/>
        <v>3.7050000000000001</v>
      </c>
      <c r="AA17" s="47">
        <f t="shared" si="2"/>
        <v>3.7639999999999998</v>
      </c>
      <c r="AB17" s="47">
        <f t="shared" si="2"/>
        <v>4.67</v>
      </c>
      <c r="AC17" s="47">
        <f t="shared" si="2"/>
        <v>4.3070000000000004</v>
      </c>
      <c r="AD17" s="47">
        <f t="shared" si="2"/>
        <v>4.5039999999999996</v>
      </c>
      <c r="AE17" s="47">
        <f t="shared" si="2"/>
        <v>4.5640000000000001</v>
      </c>
      <c r="AF17" s="47">
        <f t="shared" si="2"/>
        <v>4.68</v>
      </c>
      <c r="AG17" s="47">
        <f t="shared" si="2"/>
        <v>4.899</v>
      </c>
      <c r="AH17" s="47">
        <f t="shared" si="2"/>
        <v>4.798</v>
      </c>
      <c r="AI17" s="47">
        <f t="shared" si="2"/>
        <v>5.016</v>
      </c>
      <c r="AJ17" s="47">
        <f t="shared" si="2"/>
        <v>4.9260000000000002</v>
      </c>
      <c r="AK17" s="47"/>
      <c r="AL17" s="33"/>
    </row>
    <row r="18" spans="1:39" x14ac:dyDescent="0.25"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33"/>
    </row>
    <row r="19" spans="1:39" s="7" customFormat="1" x14ac:dyDescent="0.25">
      <c r="A19" s="7" t="s">
        <v>229</v>
      </c>
      <c r="B19" s="48">
        <f>B13-B15-B17-B16</f>
        <v>62.832999999999991</v>
      </c>
      <c r="C19" s="48">
        <f t="shared" ref="C19:AJ19" si="3">C13-C15-C17-C16</f>
        <v>64.307000000000002</v>
      </c>
      <c r="D19" s="48">
        <f t="shared" si="3"/>
        <v>64.407000000000011</v>
      </c>
      <c r="E19" s="48">
        <f t="shared" si="3"/>
        <v>64.692000000000021</v>
      </c>
      <c r="F19" s="48">
        <f t="shared" si="3"/>
        <v>65.662000000000006</v>
      </c>
      <c r="G19" s="48">
        <f t="shared" si="3"/>
        <v>66.271000000000001</v>
      </c>
      <c r="H19" s="48">
        <f t="shared" si="3"/>
        <v>71.140999999999991</v>
      </c>
      <c r="I19" s="48">
        <f t="shared" si="3"/>
        <v>69.522000000000006</v>
      </c>
      <c r="J19" s="48">
        <f t="shared" si="3"/>
        <v>69.763000000000005</v>
      </c>
      <c r="K19" s="48">
        <f t="shared" si="3"/>
        <v>71.073999999999984</v>
      </c>
      <c r="L19" s="48">
        <f t="shared" si="3"/>
        <v>67.365000000000009</v>
      </c>
      <c r="M19" s="48">
        <f t="shared" si="3"/>
        <v>72.271000000000015</v>
      </c>
      <c r="N19" s="48">
        <f t="shared" si="3"/>
        <v>72.343999999999994</v>
      </c>
      <c r="O19" s="48">
        <f t="shared" si="3"/>
        <v>69.41</v>
      </c>
      <c r="P19" s="48">
        <f t="shared" si="3"/>
        <v>69.248000000000005</v>
      </c>
      <c r="Q19" s="48">
        <f t="shared" si="3"/>
        <v>69.674999999999997</v>
      </c>
      <c r="R19" s="48">
        <f t="shared" si="3"/>
        <v>69.155000000000015</v>
      </c>
      <c r="S19" s="48">
        <f t="shared" si="3"/>
        <v>71.599000000000004</v>
      </c>
      <c r="T19" s="48">
        <f t="shared" si="3"/>
        <v>71.529999999999987</v>
      </c>
      <c r="U19" s="48">
        <f t="shared" si="3"/>
        <v>76.037999999999997</v>
      </c>
      <c r="V19" s="48">
        <f t="shared" si="3"/>
        <v>82.206000000000003</v>
      </c>
      <c r="W19" s="48">
        <f t="shared" si="3"/>
        <v>74.38000000000001</v>
      </c>
      <c r="X19" s="48">
        <f t="shared" si="3"/>
        <v>78.092999999999989</v>
      </c>
      <c r="Y19" s="48">
        <f t="shared" si="3"/>
        <v>78.066000000000003</v>
      </c>
      <c r="Z19" s="48">
        <f t="shared" si="3"/>
        <v>72.836000000000013</v>
      </c>
      <c r="AA19" s="48">
        <f t="shared" si="3"/>
        <v>74.928000000000011</v>
      </c>
      <c r="AB19" s="48">
        <f t="shared" si="3"/>
        <v>77.068000000000012</v>
      </c>
      <c r="AC19" s="48">
        <f t="shared" si="3"/>
        <v>77.676999999999992</v>
      </c>
      <c r="AD19" s="48">
        <f t="shared" si="3"/>
        <v>78.308000000000021</v>
      </c>
      <c r="AE19" s="48">
        <f t="shared" si="3"/>
        <v>76.597999999999999</v>
      </c>
      <c r="AF19" s="48">
        <f t="shared" si="3"/>
        <v>75.680999999999983</v>
      </c>
      <c r="AG19" s="48">
        <f t="shared" si="3"/>
        <v>79.76400000000001</v>
      </c>
      <c r="AH19" s="48">
        <f t="shared" si="3"/>
        <v>72.651999999999987</v>
      </c>
      <c r="AI19" s="48">
        <f t="shared" si="3"/>
        <v>75.422000000000011</v>
      </c>
      <c r="AJ19" s="48">
        <f t="shared" si="3"/>
        <v>75.081000000000003</v>
      </c>
      <c r="AK19" s="48"/>
      <c r="AL19" t="s">
        <v>227</v>
      </c>
    </row>
    <row r="20" spans="1:39" x14ac:dyDescent="0.25"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M20" s="33"/>
    </row>
    <row r="21" spans="1:39" x14ac:dyDescent="0.25">
      <c r="AJ21" s="1"/>
      <c r="AK21" s="1"/>
    </row>
    <row r="22" spans="1:39" x14ac:dyDescent="0.25">
      <c r="AJ22" s="1"/>
      <c r="AK22" s="1"/>
    </row>
    <row r="23" spans="1:39" x14ac:dyDescent="0.25">
      <c r="AJ23" s="1"/>
      <c r="AK23" s="1"/>
    </row>
    <row r="24" spans="1:39" x14ac:dyDescent="0.25">
      <c r="AJ24" s="1"/>
      <c r="AK24" s="1"/>
    </row>
  </sheetData>
  <hyperlinks>
    <hyperlink ref="AM16" r:id="rId1" display="https://www.ssb.no/statbank/table/08311/tableViewLayout1/" xr:uid="{AFBE2832-1BE0-4374-AC92-677D6D969953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90103-1EE0-4C71-81C4-165D9C15021E}">
  <dimension ref="A1:AJ13"/>
  <sheetViews>
    <sheetView zoomScale="90" zoomScaleNormal="90" workbookViewId="0">
      <selection activeCell="AM42" sqref="AM42"/>
    </sheetView>
  </sheetViews>
  <sheetFormatPr baseColWidth="10" defaultColWidth="11.42578125" defaultRowHeight="15" x14ac:dyDescent="0.25"/>
  <cols>
    <col min="1" max="1" width="21" style="7" customWidth="1"/>
    <col min="2" max="32" width="5" bestFit="1" customWidth="1"/>
    <col min="33" max="34" width="5.5703125" bestFit="1" customWidth="1"/>
    <col min="35" max="35" width="6.85546875" customWidth="1"/>
    <col min="36" max="36" width="7.140625" customWidth="1"/>
  </cols>
  <sheetData>
    <row r="1" spans="1:36" ht="18.75" x14ac:dyDescent="0.3">
      <c r="A1" s="2" t="s">
        <v>89</v>
      </c>
    </row>
    <row r="3" spans="1:36" x14ac:dyDescent="0.25">
      <c r="A3" s="3" t="s">
        <v>185</v>
      </c>
      <c r="B3" s="6" t="s">
        <v>91</v>
      </c>
      <c r="E3" s="7" t="s">
        <v>92</v>
      </c>
    </row>
    <row r="4" spans="1:36" x14ac:dyDescent="0.25">
      <c r="A4" s="3"/>
      <c r="B4" s="6"/>
      <c r="E4" s="7"/>
    </row>
    <row r="5" spans="1:36" s="7" customFormat="1" x14ac:dyDescent="0.25">
      <c r="A5" s="26" t="s">
        <v>159</v>
      </c>
      <c r="B5" s="7" t="s">
        <v>94</v>
      </c>
      <c r="C5" s="7" t="s">
        <v>95</v>
      </c>
      <c r="D5" s="7" t="s">
        <v>96</v>
      </c>
      <c r="E5" s="7" t="s">
        <v>97</v>
      </c>
      <c r="F5" s="7" t="s">
        <v>98</v>
      </c>
      <c r="G5" s="7" t="s">
        <v>99</v>
      </c>
      <c r="H5" s="7" t="s">
        <v>100</v>
      </c>
      <c r="I5" s="7" t="s">
        <v>101</v>
      </c>
      <c r="J5" s="7" t="s">
        <v>102</v>
      </c>
      <c r="K5" s="7" t="s">
        <v>103</v>
      </c>
      <c r="L5" s="7" t="s">
        <v>104</v>
      </c>
      <c r="M5" s="7" t="s">
        <v>105</v>
      </c>
      <c r="N5" s="7" t="s">
        <v>106</v>
      </c>
      <c r="O5" s="7" t="s">
        <v>107</v>
      </c>
      <c r="P5" s="7" t="s">
        <v>108</v>
      </c>
      <c r="Q5" s="7" t="s">
        <v>109</v>
      </c>
      <c r="R5" s="7" t="s">
        <v>110</v>
      </c>
      <c r="S5" s="7" t="s">
        <v>111</v>
      </c>
      <c r="T5" s="7" t="s">
        <v>112</v>
      </c>
      <c r="U5" s="7" t="s">
        <v>113</v>
      </c>
      <c r="V5" s="7" t="s">
        <v>114</v>
      </c>
      <c r="W5" s="7" t="s">
        <v>115</v>
      </c>
      <c r="X5" s="7" t="s">
        <v>116</v>
      </c>
      <c r="Y5" s="7" t="s">
        <v>117</v>
      </c>
      <c r="Z5" s="7" t="s">
        <v>118</v>
      </c>
      <c r="AA5" s="7" t="s">
        <v>119</v>
      </c>
      <c r="AB5" s="7" t="s">
        <v>120</v>
      </c>
      <c r="AC5" s="7" t="s">
        <v>121</v>
      </c>
      <c r="AD5" s="7" t="s">
        <v>122</v>
      </c>
      <c r="AE5" s="7" t="s">
        <v>123</v>
      </c>
      <c r="AF5" s="7" t="s">
        <v>131</v>
      </c>
      <c r="AG5" s="7">
        <v>2021</v>
      </c>
      <c r="AH5" s="7">
        <v>2022</v>
      </c>
      <c r="AI5" s="7">
        <v>2023</v>
      </c>
      <c r="AJ5" s="7">
        <f>AI5+1</f>
        <v>2024</v>
      </c>
    </row>
    <row r="6" spans="1:36" x14ac:dyDescent="0.25">
      <c r="A6" s="7" t="s">
        <v>13</v>
      </c>
      <c r="B6" s="1">
        <v>0.15</v>
      </c>
      <c r="C6" s="1">
        <v>0.15</v>
      </c>
      <c r="D6" s="1">
        <v>0.15</v>
      </c>
      <c r="E6" s="1">
        <v>0.15</v>
      </c>
      <c r="F6" s="1">
        <v>0.15</v>
      </c>
      <c r="G6" s="1">
        <v>0.15</v>
      </c>
      <c r="H6" s="1">
        <v>0.154</v>
      </c>
      <c r="I6" s="1">
        <v>0.16900000000000001</v>
      </c>
      <c r="J6" s="1">
        <v>0.18099999999999999</v>
      </c>
      <c r="K6" s="1">
        <v>0.18</v>
      </c>
      <c r="L6" s="1">
        <v>0.182</v>
      </c>
      <c r="M6" s="1">
        <v>0.17899999999999999</v>
      </c>
      <c r="N6" s="1">
        <v>0.17399999999999999</v>
      </c>
      <c r="O6" s="1">
        <v>0.17299999999999999</v>
      </c>
      <c r="P6" s="1">
        <v>0.17899999999999999</v>
      </c>
      <c r="Q6" s="1">
        <v>2.9000000000000001E-2</v>
      </c>
      <c r="R6" s="1">
        <v>3.9E-2</v>
      </c>
      <c r="S6" s="1">
        <v>6.2E-2</v>
      </c>
      <c r="T6" s="1">
        <v>6.2E-2</v>
      </c>
      <c r="U6" s="1">
        <v>6.7000000000000004E-2</v>
      </c>
      <c r="V6" s="1">
        <v>0.185</v>
      </c>
      <c r="W6" s="1">
        <v>0.114</v>
      </c>
      <c r="X6" s="1">
        <v>8.8999999999999996E-2</v>
      </c>
      <c r="Y6" s="1">
        <v>0.14199999999999999</v>
      </c>
      <c r="Z6" s="1">
        <v>0.14899999999999999</v>
      </c>
      <c r="AA6" s="1">
        <v>0.11</v>
      </c>
      <c r="AB6" s="1">
        <v>0.16900000000000001</v>
      </c>
      <c r="AC6" s="1">
        <v>0.13300000000000001</v>
      </c>
      <c r="AD6" s="1">
        <v>0.129</v>
      </c>
      <c r="AE6" s="1">
        <v>0.114</v>
      </c>
      <c r="AF6" s="1">
        <v>0.107</v>
      </c>
      <c r="AG6" s="1">
        <v>0.113</v>
      </c>
      <c r="AH6" s="1">
        <v>0.13900000000000001</v>
      </c>
      <c r="AI6" s="1">
        <v>0.191</v>
      </c>
      <c r="AJ6" s="1">
        <v>0.129</v>
      </c>
    </row>
    <row r="7" spans="1:36" x14ac:dyDescent="0.25">
      <c r="A7" s="7" t="s">
        <v>26</v>
      </c>
      <c r="B7" s="1">
        <v>1.36</v>
      </c>
      <c r="C7" s="1">
        <v>1.431</v>
      </c>
      <c r="D7" s="1">
        <v>1.482</v>
      </c>
      <c r="E7" s="1">
        <v>1.863</v>
      </c>
      <c r="F7" s="1">
        <v>1.794</v>
      </c>
      <c r="G7" s="1">
        <v>1.964</v>
      </c>
      <c r="H7" s="1">
        <v>2.3860000000000001</v>
      </c>
      <c r="I7" s="1">
        <v>2.3450000000000002</v>
      </c>
      <c r="J7" s="1">
        <v>2.2949999999999999</v>
      </c>
      <c r="K7" s="1">
        <v>2.2879999999999998</v>
      </c>
      <c r="L7" s="1">
        <v>1.9550000000000001</v>
      </c>
      <c r="M7" s="1">
        <v>2.0739999999999998</v>
      </c>
      <c r="N7" s="1">
        <v>2.1749999999999998</v>
      </c>
      <c r="O7" s="1">
        <v>2.1389999999999998</v>
      </c>
      <c r="P7" s="1">
        <v>2.12</v>
      </c>
      <c r="Q7" s="1">
        <v>2.1520000000000001</v>
      </c>
      <c r="R7" s="1">
        <v>2.391</v>
      </c>
      <c r="S7" s="1">
        <v>2.802</v>
      </c>
      <c r="T7" s="1">
        <v>2.7360000000000002</v>
      </c>
      <c r="U7" s="1">
        <v>2.5169999999999999</v>
      </c>
      <c r="V7" s="1">
        <v>2.4750000000000001</v>
      </c>
      <c r="W7" s="1">
        <v>2.5089999999999999</v>
      </c>
      <c r="X7" s="1">
        <v>3.0649999999999999</v>
      </c>
      <c r="Y7" s="1">
        <v>3.4889999999999999</v>
      </c>
      <c r="Z7" s="1">
        <v>3.1520000000000001</v>
      </c>
      <c r="AA7" s="1">
        <v>3.1459999999999999</v>
      </c>
      <c r="AB7" s="1">
        <v>2.93</v>
      </c>
      <c r="AC7" s="1">
        <v>3.3340000000000001</v>
      </c>
      <c r="AD7" s="1">
        <v>3.5369999999999999</v>
      </c>
      <c r="AE7" s="1">
        <v>2.9689999999999999</v>
      </c>
      <c r="AF7" s="1">
        <v>2.6869999999999998</v>
      </c>
      <c r="AG7" s="1">
        <v>2.9369999999999998</v>
      </c>
      <c r="AH7" s="1">
        <v>2.6139999999999999</v>
      </c>
      <c r="AI7" s="1">
        <v>2.1040000000000001</v>
      </c>
      <c r="AJ7" s="1">
        <v>2.282</v>
      </c>
    </row>
    <row r="8" spans="1:36" x14ac:dyDescent="0.25">
      <c r="A8" s="7" t="s">
        <v>134</v>
      </c>
      <c r="B8" s="1">
        <v>0.316</v>
      </c>
      <c r="C8" s="1">
        <v>0.28499999999999998</v>
      </c>
      <c r="D8" s="1">
        <v>0.24</v>
      </c>
      <c r="E8" s="1">
        <v>0.23400000000000001</v>
      </c>
      <c r="F8" s="1">
        <v>0.222</v>
      </c>
      <c r="G8" s="1">
        <v>0.22900000000000001</v>
      </c>
      <c r="H8" s="1">
        <v>0.24</v>
      </c>
      <c r="I8" s="1">
        <v>0.20599999999999999</v>
      </c>
      <c r="J8" s="1">
        <v>0.245</v>
      </c>
      <c r="K8" s="1">
        <v>0.32800000000000001</v>
      </c>
      <c r="L8" s="1">
        <v>0.27200000000000002</v>
      </c>
      <c r="M8" s="1">
        <v>0.29399999999999998</v>
      </c>
      <c r="N8" s="1">
        <v>0.27400000000000002</v>
      </c>
      <c r="O8" s="1">
        <v>0.28399999999999997</v>
      </c>
      <c r="P8" s="1">
        <v>0.28999999999999998</v>
      </c>
      <c r="Q8" s="1">
        <v>0.25900000000000001</v>
      </c>
      <c r="R8" s="1">
        <v>0.22800000000000001</v>
      </c>
      <c r="S8" s="1">
        <v>0.22700000000000001</v>
      </c>
      <c r="T8" s="1">
        <v>0.19500000000000001</v>
      </c>
      <c r="U8" s="1">
        <v>0.193</v>
      </c>
      <c r="V8" s="1">
        <v>7.3999999999999996E-2</v>
      </c>
      <c r="W8" s="1">
        <v>5.7000000000000002E-2</v>
      </c>
      <c r="X8" s="1">
        <v>3.5000000000000003E-2</v>
      </c>
      <c r="Y8" s="1">
        <v>2.5999999999999999E-2</v>
      </c>
      <c r="Z8" s="1">
        <v>1.4E-2</v>
      </c>
      <c r="AA8" s="1">
        <v>1.2999999999999999E-2</v>
      </c>
      <c r="AB8" s="1">
        <v>7.0000000000000001E-3</v>
      </c>
      <c r="AC8" s="1">
        <v>7.0000000000000001E-3</v>
      </c>
      <c r="AD8" s="1">
        <v>5.0000000000000001E-3</v>
      </c>
      <c r="AE8" s="1">
        <v>1.0999999999999999E-2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</row>
    <row r="9" spans="1:36" x14ac:dyDescent="0.25">
      <c r="A9" s="7" t="s">
        <v>128</v>
      </c>
      <c r="B9" s="1">
        <v>0.53</v>
      </c>
      <c r="C9" s="1">
        <v>0.53100000000000003</v>
      </c>
      <c r="D9" s="1">
        <v>0.43</v>
      </c>
      <c r="E9" s="1">
        <v>0.38900000000000001</v>
      </c>
      <c r="F9" s="1">
        <v>0.435</v>
      </c>
      <c r="G9" s="1">
        <v>0.44700000000000001</v>
      </c>
      <c r="H9" s="1">
        <v>0.70299999999999996</v>
      </c>
      <c r="I9" s="1">
        <v>0.626</v>
      </c>
      <c r="J9" s="1">
        <v>0.56899999999999995</v>
      </c>
      <c r="K9" s="1">
        <v>0.56499999999999995</v>
      </c>
      <c r="L9" s="1">
        <v>0.59199999999999997</v>
      </c>
      <c r="M9" s="1">
        <v>0.82799999999999996</v>
      </c>
      <c r="N9" s="1">
        <v>0.77500000000000002</v>
      </c>
      <c r="O9" s="1">
        <v>0.65700000000000003</v>
      </c>
      <c r="P9" s="1">
        <v>0.54900000000000004</v>
      </c>
      <c r="Q9" s="1">
        <v>0.70699999999999996</v>
      </c>
      <c r="R9" s="1">
        <v>0.71399999999999997</v>
      </c>
      <c r="S9" s="1">
        <v>0.76100000000000001</v>
      </c>
      <c r="T9" s="1">
        <v>1.038</v>
      </c>
      <c r="U9" s="1">
        <v>1.073</v>
      </c>
      <c r="V9" s="1">
        <v>1.147</v>
      </c>
      <c r="W9" s="1">
        <v>1.111</v>
      </c>
      <c r="X9" s="1">
        <v>1.2410000000000001</v>
      </c>
      <c r="Y9" s="1">
        <v>1.2869999999999999</v>
      </c>
      <c r="Z9" s="1">
        <v>1.2529999999999999</v>
      </c>
      <c r="AA9" s="1">
        <v>1.29</v>
      </c>
      <c r="AB9" s="1">
        <v>1.391</v>
      </c>
      <c r="AC9" s="1">
        <v>1.488</v>
      </c>
      <c r="AD9" s="1">
        <v>1.522</v>
      </c>
      <c r="AE9" s="1">
        <v>1.498</v>
      </c>
      <c r="AF9" s="1">
        <v>1.4830000000000001</v>
      </c>
      <c r="AG9" s="1">
        <v>1.6359999999999999</v>
      </c>
      <c r="AH9" s="1">
        <v>1.5429999999999999</v>
      </c>
      <c r="AI9" s="1">
        <v>1.5269999999999999</v>
      </c>
      <c r="AJ9" s="1">
        <v>1.534</v>
      </c>
    </row>
    <row r="10" spans="1:36" x14ac:dyDescent="0.25">
      <c r="A10" s="7" t="s">
        <v>174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1.7000000000000001E-2</v>
      </c>
      <c r="AH10" s="1">
        <v>0.08</v>
      </c>
      <c r="AI10" s="1">
        <v>0.29199999999999998</v>
      </c>
      <c r="AJ10" s="1">
        <v>0.30599999999999999</v>
      </c>
    </row>
    <row r="11" spans="1:36" x14ac:dyDescent="0.25">
      <c r="A11" s="7" t="s">
        <v>9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0.129</v>
      </c>
      <c r="W11" s="1">
        <v>0.11799999999999999</v>
      </c>
      <c r="X11" s="1">
        <v>0.13200000000000001</v>
      </c>
      <c r="Y11" s="1">
        <v>0.14899999999999999</v>
      </c>
      <c r="Z11" s="1">
        <v>0.13800000000000001</v>
      </c>
      <c r="AA11" s="1">
        <v>0.151</v>
      </c>
      <c r="AB11" s="1">
        <v>0.156</v>
      </c>
      <c r="AC11" s="1">
        <v>6.9000000000000006E-2</v>
      </c>
      <c r="AD11" s="1">
        <v>0.127</v>
      </c>
      <c r="AE11" s="1">
        <v>0.13800000000000001</v>
      </c>
      <c r="AF11" s="1">
        <v>0.124</v>
      </c>
      <c r="AG11" s="1">
        <v>0.14199999999999999</v>
      </c>
      <c r="AH11" s="1">
        <v>0.16</v>
      </c>
      <c r="AI11" s="1">
        <v>0.16600000000000001</v>
      </c>
      <c r="AJ11" s="1">
        <v>0.14000000000000001</v>
      </c>
    </row>
    <row r="13" spans="1:36" s="7" customFormat="1" x14ac:dyDescent="0.25">
      <c r="A13" s="7" t="s">
        <v>129</v>
      </c>
      <c r="B13" s="24">
        <f>SUM(B6:B12)</f>
        <v>2.3559999999999999</v>
      </c>
      <c r="C13" s="24">
        <f t="shared" ref="C13:AJ13" si="0">SUM(C6:C12)</f>
        <v>2.3969999999999998</v>
      </c>
      <c r="D13" s="24">
        <f t="shared" si="0"/>
        <v>2.302</v>
      </c>
      <c r="E13" s="24">
        <f t="shared" si="0"/>
        <v>2.6360000000000001</v>
      </c>
      <c r="F13" s="24">
        <f t="shared" si="0"/>
        <v>2.601</v>
      </c>
      <c r="G13" s="24">
        <f t="shared" si="0"/>
        <v>2.79</v>
      </c>
      <c r="H13" s="24">
        <f t="shared" si="0"/>
        <v>3.4830000000000001</v>
      </c>
      <c r="I13" s="24">
        <f t="shared" si="0"/>
        <v>3.3460000000000001</v>
      </c>
      <c r="J13" s="24">
        <f t="shared" si="0"/>
        <v>3.29</v>
      </c>
      <c r="K13" s="24">
        <f t="shared" si="0"/>
        <v>3.3609999999999998</v>
      </c>
      <c r="L13" s="24">
        <f t="shared" si="0"/>
        <v>3.0009999999999999</v>
      </c>
      <c r="M13" s="24">
        <f t="shared" si="0"/>
        <v>3.3749999999999996</v>
      </c>
      <c r="N13" s="24">
        <f t="shared" si="0"/>
        <v>3.3979999999999997</v>
      </c>
      <c r="O13" s="24">
        <f t="shared" si="0"/>
        <v>3.2529999999999997</v>
      </c>
      <c r="P13" s="24">
        <f t="shared" si="0"/>
        <v>3.1379999999999999</v>
      </c>
      <c r="Q13" s="24">
        <f t="shared" si="0"/>
        <v>3.1469999999999998</v>
      </c>
      <c r="R13" s="24">
        <f t="shared" si="0"/>
        <v>3.3720000000000003</v>
      </c>
      <c r="S13" s="24">
        <f t="shared" si="0"/>
        <v>3.8519999999999999</v>
      </c>
      <c r="T13" s="24">
        <f t="shared" si="0"/>
        <v>4.0309999999999997</v>
      </c>
      <c r="U13" s="24">
        <f t="shared" si="0"/>
        <v>3.85</v>
      </c>
      <c r="V13" s="24">
        <f t="shared" si="0"/>
        <v>4.01</v>
      </c>
      <c r="W13" s="24">
        <f t="shared" si="0"/>
        <v>3.9089999999999994</v>
      </c>
      <c r="X13" s="24">
        <f t="shared" si="0"/>
        <v>4.5619999999999994</v>
      </c>
      <c r="Y13" s="24">
        <f t="shared" si="0"/>
        <v>5.0929999999999991</v>
      </c>
      <c r="Z13" s="24">
        <f t="shared" si="0"/>
        <v>4.7059999999999995</v>
      </c>
      <c r="AA13" s="24">
        <f t="shared" si="0"/>
        <v>4.7099999999999991</v>
      </c>
      <c r="AB13" s="24">
        <f t="shared" si="0"/>
        <v>4.6529999999999996</v>
      </c>
      <c r="AC13" s="24">
        <f t="shared" si="0"/>
        <v>5.0309999999999997</v>
      </c>
      <c r="AD13" s="24">
        <f t="shared" si="0"/>
        <v>5.3199999999999994</v>
      </c>
      <c r="AE13" s="24">
        <f t="shared" si="0"/>
        <v>4.7299999999999995</v>
      </c>
      <c r="AF13" s="24">
        <f t="shared" si="0"/>
        <v>4.4009999999999998</v>
      </c>
      <c r="AG13" s="24">
        <f t="shared" si="0"/>
        <v>4.8450000000000006</v>
      </c>
      <c r="AH13" s="24">
        <f t="shared" si="0"/>
        <v>4.5360000000000005</v>
      </c>
      <c r="AI13" s="24">
        <f t="shared" si="0"/>
        <v>4.28</v>
      </c>
      <c r="AJ13" s="24">
        <f t="shared" si="0"/>
        <v>4.391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C3354-D728-4CE0-9BEC-CB01F697B8CE}">
  <dimension ref="A1:AJ12"/>
  <sheetViews>
    <sheetView zoomScale="90" zoomScaleNormal="90" workbookViewId="0">
      <selection activeCell="A3" sqref="A3:XFD12"/>
    </sheetView>
  </sheetViews>
  <sheetFormatPr baseColWidth="10" defaultColWidth="11.42578125" defaultRowHeight="15" x14ac:dyDescent="0.25"/>
  <cols>
    <col min="1" max="1" width="14.5703125" customWidth="1"/>
    <col min="2" max="31" width="5" bestFit="1" customWidth="1"/>
    <col min="32" max="32" width="5.5703125" customWidth="1"/>
    <col min="33" max="33" width="6.42578125" customWidth="1"/>
    <col min="34" max="34" width="6.5703125" customWidth="1"/>
    <col min="35" max="35" width="7.28515625" customWidth="1"/>
    <col min="36" max="36" width="9.140625" customWidth="1"/>
  </cols>
  <sheetData>
    <row r="1" spans="1:36" ht="18.75" x14ac:dyDescent="0.3">
      <c r="A1" s="2" t="s">
        <v>89</v>
      </c>
    </row>
    <row r="3" spans="1:36" x14ac:dyDescent="0.25">
      <c r="A3" s="3" t="s">
        <v>85</v>
      </c>
      <c r="B3" s="6" t="s">
        <v>91</v>
      </c>
      <c r="E3" s="7" t="s">
        <v>92</v>
      </c>
    </row>
    <row r="5" spans="1:36" s="7" customFormat="1" x14ac:dyDescent="0.25">
      <c r="B5" s="7" t="s">
        <v>94</v>
      </c>
      <c r="C5" s="7" t="s">
        <v>95</v>
      </c>
      <c r="D5" s="7" t="s">
        <v>96</v>
      </c>
      <c r="E5" s="7" t="s">
        <v>97</v>
      </c>
      <c r="F5" s="7" t="s">
        <v>98</v>
      </c>
      <c r="G5" s="7" t="s">
        <v>99</v>
      </c>
      <c r="H5" s="7" t="s">
        <v>100</v>
      </c>
      <c r="I5" s="7" t="s">
        <v>101</v>
      </c>
      <c r="J5" s="7" t="s">
        <v>102</v>
      </c>
      <c r="K5" s="7" t="s">
        <v>103</v>
      </c>
      <c r="L5" s="7" t="s">
        <v>104</v>
      </c>
      <c r="M5" s="7" t="s">
        <v>105</v>
      </c>
      <c r="N5" s="7" t="s">
        <v>106</v>
      </c>
      <c r="O5" s="7" t="s">
        <v>107</v>
      </c>
      <c r="P5" s="7" t="s">
        <v>108</v>
      </c>
      <c r="Q5" s="7" t="s">
        <v>109</v>
      </c>
      <c r="R5" s="7" t="s">
        <v>110</v>
      </c>
      <c r="S5" s="7" t="s">
        <v>111</v>
      </c>
      <c r="T5" s="7" t="s">
        <v>112</v>
      </c>
      <c r="U5" s="7" t="s">
        <v>113</v>
      </c>
      <c r="V5" s="7" t="s">
        <v>114</v>
      </c>
      <c r="W5" s="7" t="s">
        <v>115</v>
      </c>
      <c r="X5" s="7" t="s">
        <v>116</v>
      </c>
      <c r="Y5" s="7" t="s">
        <v>117</v>
      </c>
      <c r="Z5" s="7" t="s">
        <v>118</v>
      </c>
      <c r="AA5" s="7" t="s">
        <v>119</v>
      </c>
      <c r="AB5" s="7" t="s">
        <v>120</v>
      </c>
      <c r="AC5" s="7" t="s">
        <v>121</v>
      </c>
      <c r="AD5" s="7" t="s">
        <v>122</v>
      </c>
      <c r="AE5" s="7" t="s">
        <v>123</v>
      </c>
      <c r="AF5" s="7" t="s">
        <v>131</v>
      </c>
      <c r="AG5" s="7">
        <v>2021</v>
      </c>
      <c r="AH5" s="7">
        <v>2022</v>
      </c>
      <c r="AI5" s="7">
        <v>2023</v>
      </c>
      <c r="AJ5" s="7">
        <f>AI5+1</f>
        <v>2024</v>
      </c>
    </row>
    <row r="6" spans="1:36" x14ac:dyDescent="0.25">
      <c r="A6" s="7" t="s">
        <v>12</v>
      </c>
      <c r="B6" s="1">
        <v>1.359</v>
      </c>
      <c r="C6" s="1">
        <v>1.3420000000000001</v>
      </c>
      <c r="D6" s="1">
        <v>1.319</v>
      </c>
      <c r="E6" s="1">
        <v>1.3240000000000001</v>
      </c>
      <c r="F6" s="1">
        <v>1.196</v>
      </c>
      <c r="G6" s="1">
        <v>1.149</v>
      </c>
      <c r="H6" s="1">
        <v>1.1619999999999999</v>
      </c>
      <c r="I6" s="1">
        <v>1.109</v>
      </c>
      <c r="J6" s="1">
        <v>1.181</v>
      </c>
      <c r="K6" s="1">
        <v>1.143</v>
      </c>
      <c r="L6" s="1">
        <v>1.119</v>
      </c>
      <c r="M6" s="1">
        <v>1.3</v>
      </c>
      <c r="N6" s="1">
        <v>1.1599999999999999</v>
      </c>
      <c r="O6" s="1">
        <v>1.1850000000000001</v>
      </c>
      <c r="P6" s="1">
        <v>1.22</v>
      </c>
      <c r="Q6" s="1">
        <v>1.31</v>
      </c>
      <c r="R6" s="1">
        <v>1.304</v>
      </c>
      <c r="S6" s="1">
        <v>1.306</v>
      </c>
      <c r="T6" s="1">
        <v>1.2949999999999999</v>
      </c>
      <c r="U6" s="1">
        <v>1.2989999999999999</v>
      </c>
      <c r="V6" s="1">
        <v>1.389</v>
      </c>
      <c r="W6" s="1">
        <v>1.4159999999999999</v>
      </c>
      <c r="X6" s="1">
        <v>1.4450000000000001</v>
      </c>
      <c r="Y6" s="1">
        <v>1.403</v>
      </c>
      <c r="Z6" s="1">
        <v>1.2969999999999999</v>
      </c>
      <c r="AA6" s="1">
        <v>1.304</v>
      </c>
      <c r="AB6" s="1">
        <v>1.33</v>
      </c>
      <c r="AC6" s="1">
        <v>1.3240000000000001</v>
      </c>
      <c r="AD6" s="1">
        <v>1.3520000000000001</v>
      </c>
      <c r="AE6" s="1">
        <v>1.367</v>
      </c>
      <c r="AF6" s="1">
        <v>1.407</v>
      </c>
      <c r="AG6" s="1">
        <v>1.474</v>
      </c>
      <c r="AH6" s="1">
        <v>1.4419999999999999</v>
      </c>
      <c r="AI6" s="1">
        <v>1.2509999999999999</v>
      </c>
      <c r="AJ6" s="1">
        <v>1.2310000000000001</v>
      </c>
    </row>
    <row r="7" spans="1:36" x14ac:dyDescent="0.25">
      <c r="A7" s="7" t="s">
        <v>134</v>
      </c>
      <c r="B7" s="1">
        <v>0.59799999999999998</v>
      </c>
      <c r="C7" s="1">
        <v>0.54600000000000004</v>
      </c>
      <c r="D7" s="1">
        <v>0.47799999999999998</v>
      </c>
      <c r="E7" s="1">
        <v>0.46600000000000003</v>
      </c>
      <c r="F7" s="1">
        <v>0.45100000000000001</v>
      </c>
      <c r="G7" s="1">
        <v>0.46300000000000002</v>
      </c>
      <c r="H7" s="1">
        <v>0.63</v>
      </c>
      <c r="I7" s="1">
        <v>0.443</v>
      </c>
      <c r="J7" s="1">
        <v>0.47599999999999998</v>
      </c>
      <c r="K7" s="1">
        <v>0.46600000000000003</v>
      </c>
      <c r="L7" s="1">
        <v>0.26400000000000001</v>
      </c>
      <c r="M7" s="1">
        <v>0.29399999999999998</v>
      </c>
      <c r="N7" s="1">
        <v>0.27900000000000003</v>
      </c>
      <c r="O7" s="1">
        <v>0.34599999999999997</v>
      </c>
      <c r="P7" s="1">
        <v>0.22500000000000001</v>
      </c>
      <c r="Q7" s="1">
        <v>0.14799999999999999</v>
      </c>
      <c r="R7" s="1">
        <v>0.14399999999999999</v>
      </c>
      <c r="S7" s="1">
        <v>0.115</v>
      </c>
      <c r="T7" s="1">
        <v>8.3000000000000004E-2</v>
      </c>
      <c r="U7" s="1">
        <v>8.2000000000000003E-2</v>
      </c>
      <c r="V7" s="1">
        <v>6.0999999999999999E-2</v>
      </c>
      <c r="W7" s="1">
        <v>3.5000000000000003E-2</v>
      </c>
      <c r="X7" s="1">
        <v>1.7000000000000001E-2</v>
      </c>
      <c r="Y7" s="1">
        <v>1.4E-2</v>
      </c>
      <c r="Z7" s="1">
        <v>7.0000000000000001E-3</v>
      </c>
      <c r="AA7" s="1">
        <v>4.0000000000000001E-3</v>
      </c>
      <c r="AB7" s="1">
        <v>4.0000000000000001E-3</v>
      </c>
      <c r="AC7" s="1">
        <v>3.0000000000000001E-3</v>
      </c>
      <c r="AD7" s="1">
        <v>3.0000000000000001E-3</v>
      </c>
      <c r="AE7" s="1">
        <v>3.0000000000000001E-3</v>
      </c>
      <c r="AF7" s="1">
        <v>0</v>
      </c>
      <c r="AG7" s="1">
        <v>0</v>
      </c>
      <c r="AH7" s="1">
        <v>0</v>
      </c>
      <c r="AI7" s="1">
        <v>2E-3</v>
      </c>
      <c r="AJ7" s="1">
        <v>0</v>
      </c>
    </row>
    <row r="8" spans="1:36" x14ac:dyDescent="0.25">
      <c r="A8" s="7" t="s">
        <v>13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0.03</v>
      </c>
      <c r="K8" s="1">
        <v>3.2000000000000001E-2</v>
      </c>
      <c r="L8" s="1">
        <v>3.5000000000000003E-2</v>
      </c>
      <c r="M8" s="1">
        <v>3.9E-2</v>
      </c>
      <c r="N8" s="1">
        <v>4.2000000000000003E-2</v>
      </c>
      <c r="O8" s="1">
        <v>4.9000000000000002E-2</v>
      </c>
      <c r="P8" s="1">
        <v>0.11700000000000001</v>
      </c>
      <c r="Q8" s="1">
        <v>0.23599999999999999</v>
      </c>
      <c r="R8" s="1">
        <v>0.253</v>
      </c>
      <c r="S8" s="1">
        <v>0.28399999999999997</v>
      </c>
      <c r="T8" s="1">
        <v>0.28599999999999998</v>
      </c>
      <c r="U8" s="1">
        <v>0.312</v>
      </c>
      <c r="V8" s="1">
        <v>0.56200000000000006</v>
      </c>
      <c r="W8" s="1">
        <v>0.375</v>
      </c>
      <c r="X8" s="1">
        <v>0.34200000000000003</v>
      </c>
      <c r="Y8" s="1">
        <v>0.433</v>
      </c>
      <c r="Z8" s="1">
        <v>0.41599999999999998</v>
      </c>
      <c r="AA8" s="1">
        <v>0.35199999999999998</v>
      </c>
      <c r="AB8" s="1">
        <v>0.45600000000000002</v>
      </c>
      <c r="AC8" s="1">
        <v>0.39600000000000002</v>
      </c>
      <c r="AD8" s="1">
        <v>0.38900000000000001</v>
      </c>
      <c r="AE8" s="1">
        <v>0.36399999999999999</v>
      </c>
      <c r="AF8" s="1">
        <v>0.35399999999999998</v>
      </c>
      <c r="AG8" s="1">
        <v>0.378</v>
      </c>
      <c r="AH8" s="1">
        <v>0.27500000000000002</v>
      </c>
      <c r="AI8" s="1">
        <v>0.40300000000000002</v>
      </c>
      <c r="AJ8" s="1">
        <v>0.32200000000000001</v>
      </c>
    </row>
    <row r="9" spans="1:36" x14ac:dyDescent="0.25">
      <c r="A9" s="7" t="s">
        <v>128</v>
      </c>
      <c r="B9" s="1">
        <v>0.68</v>
      </c>
      <c r="C9" s="1">
        <v>0.66200000000000003</v>
      </c>
      <c r="D9" s="1">
        <v>0.67800000000000005</v>
      </c>
      <c r="E9" s="1">
        <v>1.5029999999999999</v>
      </c>
      <c r="F9" s="1">
        <v>1.538</v>
      </c>
      <c r="G9" s="1">
        <v>1.347</v>
      </c>
      <c r="H9" s="1">
        <v>1.159</v>
      </c>
      <c r="I9" s="1">
        <v>1.087</v>
      </c>
      <c r="J9" s="1">
        <v>1.8169999999999999</v>
      </c>
      <c r="K9" s="1">
        <v>1.8260000000000001</v>
      </c>
      <c r="L9" s="1">
        <v>1.9750000000000001</v>
      </c>
      <c r="M9" s="1">
        <v>2.097</v>
      </c>
      <c r="N9" s="1">
        <v>1.98</v>
      </c>
      <c r="O9" s="1">
        <v>1.7789999999999999</v>
      </c>
      <c r="P9" s="1">
        <v>1.9590000000000001</v>
      </c>
      <c r="Q9" s="1">
        <v>1.9850000000000001</v>
      </c>
      <c r="R9" s="1">
        <v>1.9</v>
      </c>
      <c r="S9" s="1">
        <v>1.9359999999999999</v>
      </c>
      <c r="T9" s="1">
        <v>1.958</v>
      </c>
      <c r="U9" s="1">
        <v>1.9319999999999999</v>
      </c>
      <c r="V9" s="1">
        <v>1.9510000000000001</v>
      </c>
      <c r="W9" s="1">
        <v>1.786</v>
      </c>
      <c r="X9" s="1">
        <v>1.8879999999999999</v>
      </c>
      <c r="Y9" s="1">
        <v>1.857</v>
      </c>
      <c r="Z9" s="1">
        <v>1.74</v>
      </c>
      <c r="AA9" s="1">
        <v>1.7989999999999999</v>
      </c>
      <c r="AB9" s="1">
        <v>1.855</v>
      </c>
      <c r="AC9" s="1">
        <v>1.958</v>
      </c>
      <c r="AD9" s="1">
        <v>2.0219999999999998</v>
      </c>
      <c r="AE9" s="1">
        <v>2.0609999999999999</v>
      </c>
      <c r="AF9" s="1">
        <v>2.13</v>
      </c>
      <c r="AG9" s="1">
        <v>2.1829999999999998</v>
      </c>
      <c r="AH9" s="1">
        <v>2.0059999999999998</v>
      </c>
      <c r="AI9" s="1">
        <v>2.0779999999999998</v>
      </c>
      <c r="AJ9" s="1">
        <v>2.2010000000000001</v>
      </c>
    </row>
    <row r="10" spans="1:36" x14ac:dyDescent="0.25">
      <c r="A10" s="7" t="s">
        <v>174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1E-3</v>
      </c>
      <c r="T10" s="1">
        <v>2E-3</v>
      </c>
      <c r="U10" s="1">
        <v>2E-3</v>
      </c>
      <c r="V10" s="1">
        <v>1E-3</v>
      </c>
      <c r="W10" s="1">
        <v>1E-3</v>
      </c>
      <c r="X10" s="1">
        <v>1E-3</v>
      </c>
      <c r="Y10" s="1">
        <v>1E-3</v>
      </c>
      <c r="Z10" s="1">
        <v>1E-3</v>
      </c>
      <c r="AA10" s="1">
        <v>1E-3</v>
      </c>
      <c r="AB10" s="1">
        <v>1E-3</v>
      </c>
      <c r="AC10" s="1">
        <v>2E-3</v>
      </c>
      <c r="AD10" s="1">
        <v>1E-3</v>
      </c>
      <c r="AE10" s="1">
        <v>4.0000000000000001E-3</v>
      </c>
      <c r="AF10" s="1">
        <v>2E-3</v>
      </c>
      <c r="AG10" s="1">
        <v>2E-3</v>
      </c>
      <c r="AH10" s="1">
        <v>5.0000000000000001E-3</v>
      </c>
      <c r="AI10" s="1">
        <v>0.17100000000000001</v>
      </c>
      <c r="AJ10" s="1">
        <v>0.16400000000000001</v>
      </c>
    </row>
    <row r="11" spans="1:36" x14ac:dyDescent="0.2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s="7" customFormat="1" x14ac:dyDescent="0.25">
      <c r="A12" s="7" t="s">
        <v>129</v>
      </c>
      <c r="B12" s="24">
        <f t="shared" ref="B12:AJ12" si="0">SUM(B6:B10)</f>
        <v>2.637</v>
      </c>
      <c r="C12" s="24">
        <f t="shared" si="0"/>
        <v>2.5500000000000003</v>
      </c>
      <c r="D12" s="24">
        <f t="shared" si="0"/>
        <v>2.4750000000000001</v>
      </c>
      <c r="E12" s="24">
        <f t="shared" si="0"/>
        <v>3.2930000000000001</v>
      </c>
      <c r="F12" s="24">
        <f t="shared" si="0"/>
        <v>3.1850000000000001</v>
      </c>
      <c r="G12" s="24">
        <f t="shared" si="0"/>
        <v>2.9590000000000001</v>
      </c>
      <c r="H12" s="24">
        <f t="shared" si="0"/>
        <v>2.9509999999999996</v>
      </c>
      <c r="I12" s="24">
        <f t="shared" si="0"/>
        <v>2.6390000000000002</v>
      </c>
      <c r="J12" s="24">
        <f t="shared" si="0"/>
        <v>3.504</v>
      </c>
      <c r="K12" s="24">
        <f t="shared" si="0"/>
        <v>3.4670000000000001</v>
      </c>
      <c r="L12" s="24">
        <f t="shared" si="0"/>
        <v>3.3929999999999998</v>
      </c>
      <c r="M12" s="24">
        <f t="shared" si="0"/>
        <v>3.73</v>
      </c>
      <c r="N12" s="24">
        <f t="shared" si="0"/>
        <v>3.4610000000000003</v>
      </c>
      <c r="O12" s="24">
        <f t="shared" si="0"/>
        <v>3.359</v>
      </c>
      <c r="P12" s="24">
        <f t="shared" si="0"/>
        <v>3.5209999999999999</v>
      </c>
      <c r="Q12" s="24">
        <f t="shared" si="0"/>
        <v>3.6790000000000003</v>
      </c>
      <c r="R12" s="24">
        <f t="shared" si="0"/>
        <v>3.601</v>
      </c>
      <c r="S12" s="24">
        <f t="shared" si="0"/>
        <v>3.6419999999999999</v>
      </c>
      <c r="T12" s="24">
        <f t="shared" si="0"/>
        <v>3.6239999999999997</v>
      </c>
      <c r="U12" s="24">
        <f t="shared" si="0"/>
        <v>3.6269999999999998</v>
      </c>
      <c r="V12" s="24">
        <f t="shared" si="0"/>
        <v>3.964</v>
      </c>
      <c r="W12" s="24">
        <f t="shared" si="0"/>
        <v>3.613</v>
      </c>
      <c r="X12" s="24">
        <f t="shared" si="0"/>
        <v>3.6930000000000001</v>
      </c>
      <c r="Y12" s="24">
        <f t="shared" si="0"/>
        <v>3.7079999999999997</v>
      </c>
      <c r="Z12" s="24">
        <f t="shared" si="0"/>
        <v>3.4609999999999999</v>
      </c>
      <c r="AA12" s="24">
        <f t="shared" si="0"/>
        <v>3.46</v>
      </c>
      <c r="AB12" s="24">
        <f t="shared" si="0"/>
        <v>3.6459999999999999</v>
      </c>
      <c r="AC12" s="24">
        <f t="shared" si="0"/>
        <v>3.6829999999999998</v>
      </c>
      <c r="AD12" s="24">
        <f t="shared" si="0"/>
        <v>3.7669999999999999</v>
      </c>
      <c r="AE12" s="24">
        <f t="shared" si="0"/>
        <v>3.7989999999999999</v>
      </c>
      <c r="AF12" s="24">
        <f t="shared" si="0"/>
        <v>3.8929999999999998</v>
      </c>
      <c r="AG12" s="24">
        <f t="shared" si="0"/>
        <v>4.0369999999999999</v>
      </c>
      <c r="AH12" s="24">
        <f t="shared" si="0"/>
        <v>3.7279999999999998</v>
      </c>
      <c r="AI12" s="24">
        <f t="shared" si="0"/>
        <v>3.9049999999999998</v>
      </c>
      <c r="AJ12" s="24">
        <f t="shared" si="0"/>
        <v>3.9180000000000006</v>
      </c>
    </row>
  </sheetData>
  <phoneticPr fontId="8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F22E1-A591-459F-8154-1AA76873A44E}">
  <dimension ref="A1:AJ11"/>
  <sheetViews>
    <sheetView zoomScale="90" zoomScaleNormal="90" workbookViewId="0">
      <selection activeCell="AD45" sqref="AD45"/>
    </sheetView>
  </sheetViews>
  <sheetFormatPr baseColWidth="10" defaultColWidth="11.42578125" defaultRowHeight="15" x14ac:dyDescent="0.25"/>
  <cols>
    <col min="1" max="1" width="16.42578125" style="7" customWidth="1"/>
    <col min="2" max="31" width="5" bestFit="1" customWidth="1"/>
    <col min="32" max="32" width="5.5703125" customWidth="1"/>
    <col min="33" max="33" width="6.42578125" customWidth="1"/>
    <col min="34" max="34" width="6" customWidth="1"/>
    <col min="35" max="35" width="6.7109375" customWidth="1"/>
    <col min="36" max="36" width="7" customWidth="1"/>
  </cols>
  <sheetData>
    <row r="1" spans="1:36" ht="18.75" x14ac:dyDescent="0.3">
      <c r="A1" s="2" t="s">
        <v>89</v>
      </c>
    </row>
    <row r="3" spans="1:36" x14ac:dyDescent="0.25">
      <c r="A3" s="3" t="s">
        <v>86</v>
      </c>
      <c r="B3" s="6" t="s">
        <v>91</v>
      </c>
      <c r="E3" s="7" t="s">
        <v>92</v>
      </c>
    </row>
    <row r="5" spans="1:36" s="7" customFormat="1" x14ac:dyDescent="0.25">
      <c r="B5" s="7" t="s">
        <v>94</v>
      </c>
      <c r="C5" s="7" t="s">
        <v>95</v>
      </c>
      <c r="D5" s="7" t="s">
        <v>96</v>
      </c>
      <c r="E5" s="7" t="s">
        <v>97</v>
      </c>
      <c r="F5" s="7" t="s">
        <v>98</v>
      </c>
      <c r="G5" s="7" t="s">
        <v>99</v>
      </c>
      <c r="H5" s="7" t="s">
        <v>100</v>
      </c>
      <c r="I5" s="7" t="s">
        <v>101</v>
      </c>
      <c r="J5" s="7" t="s">
        <v>102</v>
      </c>
      <c r="K5" s="7" t="s">
        <v>103</v>
      </c>
      <c r="L5" s="7" t="s">
        <v>104</v>
      </c>
      <c r="M5" s="7" t="s">
        <v>105</v>
      </c>
      <c r="N5" s="7" t="s">
        <v>106</v>
      </c>
      <c r="O5" s="7" t="s">
        <v>107</v>
      </c>
      <c r="P5" s="7" t="s">
        <v>108</v>
      </c>
      <c r="Q5" s="7" t="s">
        <v>109</v>
      </c>
      <c r="R5" s="7" t="s">
        <v>110</v>
      </c>
      <c r="S5" s="7" t="s">
        <v>111</v>
      </c>
      <c r="T5" s="7" t="s">
        <v>112</v>
      </c>
      <c r="U5" s="7" t="s">
        <v>113</v>
      </c>
      <c r="V5" s="7" t="s">
        <v>114</v>
      </c>
      <c r="W5" s="7" t="s">
        <v>115</v>
      </c>
      <c r="X5" s="7" t="s">
        <v>116</v>
      </c>
      <c r="Y5" s="7" t="s">
        <v>117</v>
      </c>
      <c r="Z5" s="7" t="s">
        <v>118</v>
      </c>
      <c r="AA5" s="7" t="s">
        <v>119</v>
      </c>
      <c r="AB5" s="7" t="s">
        <v>120</v>
      </c>
      <c r="AC5" s="7" t="s">
        <v>121</v>
      </c>
      <c r="AD5" s="7" t="s">
        <v>122</v>
      </c>
      <c r="AE5" s="7" t="s">
        <v>123</v>
      </c>
      <c r="AF5" s="7" t="s">
        <v>131</v>
      </c>
      <c r="AG5" s="7">
        <v>2021</v>
      </c>
      <c r="AH5" s="7">
        <v>2022</v>
      </c>
      <c r="AI5" s="7">
        <v>2023</v>
      </c>
      <c r="AJ5" s="7">
        <f>AI5+1</f>
        <v>2024</v>
      </c>
    </row>
    <row r="6" spans="1:36" x14ac:dyDescent="0.25">
      <c r="A6" s="7" t="s">
        <v>12</v>
      </c>
      <c r="B6" s="1">
        <v>2.8079999999999998</v>
      </c>
      <c r="C6" s="1">
        <v>2.7160000000000002</v>
      </c>
      <c r="D6" s="1">
        <v>2.9039999999999999</v>
      </c>
      <c r="E6" s="1">
        <v>3.0270000000000001</v>
      </c>
      <c r="F6" s="1">
        <v>3.105</v>
      </c>
      <c r="G6" s="1">
        <v>3.177</v>
      </c>
      <c r="H6" s="1">
        <v>3.6230000000000002</v>
      </c>
      <c r="I6" s="1">
        <v>3.766</v>
      </c>
      <c r="J6" s="1">
        <v>4.1150000000000002</v>
      </c>
      <c r="K6" s="1">
        <v>4.4169999999999998</v>
      </c>
      <c r="L6" s="1">
        <v>4.2489999999999997</v>
      </c>
      <c r="M6" s="1">
        <v>4.3449999999999998</v>
      </c>
      <c r="N6" s="1">
        <v>4.2759999999999998</v>
      </c>
      <c r="O6" s="1">
        <v>3.5960000000000001</v>
      </c>
      <c r="P6" s="1">
        <v>3.4420000000000002</v>
      </c>
      <c r="Q6" s="1">
        <v>2.7349999999999999</v>
      </c>
      <c r="R6" s="1">
        <v>2.6040000000000001</v>
      </c>
      <c r="S6" s="1">
        <v>2.3380000000000001</v>
      </c>
      <c r="T6" s="1">
        <v>2.1659999999999999</v>
      </c>
      <c r="U6" s="1">
        <v>2.3719999999999999</v>
      </c>
      <c r="V6" s="1">
        <v>2.2639999999999998</v>
      </c>
      <c r="W6" s="1">
        <v>1.909</v>
      </c>
      <c r="X6" s="1">
        <v>1.9419999999999999</v>
      </c>
      <c r="Y6" s="1">
        <v>1.774</v>
      </c>
      <c r="Z6" s="1">
        <v>1.9590000000000001</v>
      </c>
      <c r="AA6" s="1">
        <v>1.97</v>
      </c>
      <c r="AB6" s="1">
        <v>2.1949999999999998</v>
      </c>
      <c r="AC6" s="1">
        <v>2.3479999999999999</v>
      </c>
      <c r="AD6" s="1">
        <v>2.5779999999999998</v>
      </c>
      <c r="AE6" s="1">
        <v>2.5089999999999999</v>
      </c>
      <c r="AF6" s="1">
        <v>2.7530000000000001</v>
      </c>
      <c r="AG6" s="1">
        <v>2.847</v>
      </c>
      <c r="AH6" s="1">
        <v>2.633</v>
      </c>
      <c r="AI6" s="1">
        <v>4.1580000000000004</v>
      </c>
      <c r="AJ6" s="1">
        <v>3.468</v>
      </c>
    </row>
    <row r="7" spans="1:36" x14ac:dyDescent="0.25">
      <c r="A7" s="7" t="s">
        <v>134</v>
      </c>
      <c r="B7" s="1">
        <v>7.5999999999999998E-2</v>
      </c>
      <c r="C7" s="1">
        <v>6.5000000000000002E-2</v>
      </c>
      <c r="D7" s="1">
        <v>0.06</v>
      </c>
      <c r="E7" s="1">
        <v>5.7000000000000002E-2</v>
      </c>
      <c r="F7" s="1">
        <v>0.05</v>
      </c>
      <c r="G7" s="1">
        <v>5.8000000000000003E-2</v>
      </c>
      <c r="H7" s="1">
        <v>7.4999999999999997E-2</v>
      </c>
      <c r="I7" s="1">
        <v>5.2999999999999999E-2</v>
      </c>
      <c r="J7" s="1">
        <v>3.2000000000000001E-2</v>
      </c>
      <c r="K7" s="1">
        <v>3.5000000000000003E-2</v>
      </c>
      <c r="L7" s="1">
        <v>1.7999999999999999E-2</v>
      </c>
      <c r="M7" s="1">
        <v>1.4999999999999999E-2</v>
      </c>
      <c r="N7" s="1">
        <v>2.7E-2</v>
      </c>
      <c r="O7" s="1">
        <v>0.115</v>
      </c>
      <c r="P7" s="1">
        <v>0.20100000000000001</v>
      </c>
      <c r="Q7" s="1">
        <v>8.5999999999999993E-2</v>
      </c>
      <c r="R7" s="1">
        <v>0.125</v>
      </c>
      <c r="S7" s="1">
        <v>0.09</v>
      </c>
      <c r="T7" s="1">
        <v>7.3999999999999996E-2</v>
      </c>
      <c r="U7" s="1">
        <v>6.6000000000000003E-2</v>
      </c>
      <c r="V7" s="1">
        <v>0.06</v>
      </c>
      <c r="W7" s="1">
        <v>5.1999999999999998E-2</v>
      </c>
      <c r="X7" s="1">
        <v>6.0999999999999999E-2</v>
      </c>
      <c r="Y7" s="1">
        <v>2.7E-2</v>
      </c>
      <c r="Z7" s="1">
        <v>0.01</v>
      </c>
      <c r="AA7" s="1">
        <v>4.0000000000000001E-3</v>
      </c>
      <c r="AB7" s="1">
        <v>1E-3</v>
      </c>
      <c r="AC7" s="1">
        <v>1.4E-2</v>
      </c>
      <c r="AD7" s="1">
        <v>1E-3</v>
      </c>
      <c r="AE7" s="1">
        <v>2E-3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</row>
    <row r="8" spans="1:36" x14ac:dyDescent="0.25">
      <c r="A8" s="7" t="s">
        <v>128</v>
      </c>
      <c r="B8" s="1">
        <v>0</v>
      </c>
      <c r="C8" s="1">
        <v>0</v>
      </c>
      <c r="D8" s="1">
        <v>0</v>
      </c>
      <c r="E8" s="1">
        <v>6.6000000000000003E-2</v>
      </c>
      <c r="F8" s="1">
        <v>7.2999999999999995E-2</v>
      </c>
      <c r="G8" s="1">
        <v>8.7999999999999995E-2</v>
      </c>
      <c r="H8" s="1">
        <v>8.8999999999999996E-2</v>
      </c>
      <c r="I8" s="1">
        <v>0.114</v>
      </c>
      <c r="J8" s="1">
        <v>0.13600000000000001</v>
      </c>
      <c r="K8" s="1">
        <v>0.13800000000000001</v>
      </c>
      <c r="L8" s="1">
        <v>0.13700000000000001</v>
      </c>
      <c r="M8" s="1">
        <v>0.13600000000000001</v>
      </c>
      <c r="N8" s="1">
        <v>0.13600000000000001</v>
      </c>
      <c r="O8" s="1">
        <v>0.13600000000000001</v>
      </c>
      <c r="P8" s="1">
        <v>0.13600000000000001</v>
      </c>
      <c r="Q8" s="1">
        <v>0.156</v>
      </c>
      <c r="R8" s="1">
        <v>0.14899999999999999</v>
      </c>
      <c r="S8" s="1">
        <v>0.14699999999999999</v>
      </c>
      <c r="T8" s="1">
        <v>0.17799999999999999</v>
      </c>
      <c r="U8" s="1">
        <v>0.20100000000000001</v>
      </c>
      <c r="V8" s="1">
        <v>0.217</v>
      </c>
      <c r="W8" s="1">
        <v>0.19800000000000001</v>
      </c>
      <c r="X8" s="1">
        <v>0.21</v>
      </c>
      <c r="Y8" s="1">
        <v>0.20599999999999999</v>
      </c>
      <c r="Z8" s="1">
        <v>0.193</v>
      </c>
      <c r="AA8" s="1">
        <v>0.2</v>
      </c>
      <c r="AB8" s="1">
        <v>0.20599999999999999</v>
      </c>
      <c r="AC8" s="1">
        <v>0.218</v>
      </c>
      <c r="AD8" s="1">
        <v>0.22500000000000001</v>
      </c>
      <c r="AE8" s="1">
        <v>0.22900000000000001</v>
      </c>
      <c r="AF8" s="1">
        <v>0.23699999999999999</v>
      </c>
      <c r="AG8" s="1">
        <v>0.24299999999999999</v>
      </c>
      <c r="AH8" s="1">
        <v>0.223</v>
      </c>
      <c r="AI8" s="1">
        <v>0.23100000000000001</v>
      </c>
      <c r="AJ8" s="1">
        <v>0.245</v>
      </c>
    </row>
    <row r="9" spans="1:36" x14ac:dyDescent="0.25">
      <c r="A9" s="7" t="s">
        <v>174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>
        <v>0</v>
      </c>
      <c r="AG9">
        <v>0</v>
      </c>
      <c r="AH9">
        <v>0</v>
      </c>
      <c r="AI9" s="1">
        <v>7.2999999999999995E-2</v>
      </c>
      <c r="AJ9" s="1">
        <v>0.16</v>
      </c>
    </row>
    <row r="10" spans="1:36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6" s="7" customFormat="1" x14ac:dyDescent="0.25">
      <c r="A11" s="7" t="s">
        <v>129</v>
      </c>
      <c r="B11" s="24">
        <f>SUM(B6:B9)</f>
        <v>2.8839999999999999</v>
      </c>
      <c r="C11" s="24">
        <f t="shared" ref="C11:AJ11" si="0">SUM(C6:C9)</f>
        <v>2.7810000000000001</v>
      </c>
      <c r="D11" s="24">
        <f t="shared" si="0"/>
        <v>2.964</v>
      </c>
      <c r="E11" s="24">
        <f t="shared" si="0"/>
        <v>3.15</v>
      </c>
      <c r="F11" s="24">
        <f t="shared" si="0"/>
        <v>3.2279999999999998</v>
      </c>
      <c r="G11" s="24">
        <f t="shared" si="0"/>
        <v>3.323</v>
      </c>
      <c r="H11" s="24">
        <f t="shared" si="0"/>
        <v>3.7870000000000004</v>
      </c>
      <c r="I11" s="24">
        <f t="shared" si="0"/>
        <v>3.9329999999999998</v>
      </c>
      <c r="J11" s="24">
        <f t="shared" si="0"/>
        <v>4.2830000000000004</v>
      </c>
      <c r="K11" s="24">
        <f t="shared" si="0"/>
        <v>4.59</v>
      </c>
      <c r="L11" s="24">
        <f t="shared" si="0"/>
        <v>4.4039999999999999</v>
      </c>
      <c r="M11" s="24">
        <f t="shared" si="0"/>
        <v>4.4959999999999996</v>
      </c>
      <c r="N11" s="24">
        <f t="shared" si="0"/>
        <v>4.4390000000000001</v>
      </c>
      <c r="O11" s="24">
        <f t="shared" si="0"/>
        <v>3.8470000000000004</v>
      </c>
      <c r="P11" s="24">
        <f t="shared" si="0"/>
        <v>3.7790000000000004</v>
      </c>
      <c r="Q11" s="24">
        <f t="shared" si="0"/>
        <v>2.9769999999999999</v>
      </c>
      <c r="R11" s="24">
        <f t="shared" si="0"/>
        <v>2.8780000000000001</v>
      </c>
      <c r="S11" s="24">
        <f t="shared" si="0"/>
        <v>2.5749999999999997</v>
      </c>
      <c r="T11" s="24">
        <f t="shared" si="0"/>
        <v>2.4179999999999997</v>
      </c>
      <c r="U11" s="24">
        <f t="shared" si="0"/>
        <v>2.6389999999999998</v>
      </c>
      <c r="V11" s="24">
        <f t="shared" si="0"/>
        <v>2.5409999999999999</v>
      </c>
      <c r="W11" s="24">
        <f t="shared" si="0"/>
        <v>2.1590000000000003</v>
      </c>
      <c r="X11" s="24">
        <f t="shared" si="0"/>
        <v>2.2130000000000001</v>
      </c>
      <c r="Y11" s="24">
        <f t="shared" si="0"/>
        <v>2.0070000000000001</v>
      </c>
      <c r="Z11" s="24">
        <f t="shared" si="0"/>
        <v>2.1619999999999999</v>
      </c>
      <c r="AA11" s="24">
        <f t="shared" si="0"/>
        <v>2.1739999999999999</v>
      </c>
      <c r="AB11" s="24">
        <f t="shared" si="0"/>
        <v>2.4019999999999997</v>
      </c>
      <c r="AC11" s="24">
        <f t="shared" si="0"/>
        <v>2.5799999999999996</v>
      </c>
      <c r="AD11" s="24">
        <f t="shared" si="0"/>
        <v>2.8039999999999998</v>
      </c>
      <c r="AE11" s="24">
        <f t="shared" si="0"/>
        <v>2.7399999999999998</v>
      </c>
      <c r="AF11" s="24">
        <f t="shared" si="0"/>
        <v>2.99</v>
      </c>
      <c r="AG11" s="24">
        <f t="shared" si="0"/>
        <v>3.09</v>
      </c>
      <c r="AH11" s="24">
        <f t="shared" si="0"/>
        <v>2.8559999999999999</v>
      </c>
      <c r="AI11" s="24">
        <f t="shared" si="0"/>
        <v>4.4620000000000006</v>
      </c>
      <c r="AJ11" s="24">
        <f t="shared" si="0"/>
        <v>3.8730000000000002</v>
      </c>
    </row>
  </sheetData>
  <phoneticPr fontId="8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29655-057B-4EC7-A269-757AEC43CCBF}">
  <dimension ref="A1:AJ24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J53" sqref="J53"/>
    </sheetView>
  </sheetViews>
  <sheetFormatPr baseColWidth="10" defaultRowHeight="15" x14ac:dyDescent="0.25"/>
  <cols>
    <col min="1" max="1" width="38.140625" style="7" customWidth="1"/>
    <col min="2" max="36" width="5" bestFit="1" customWidth="1"/>
  </cols>
  <sheetData>
    <row r="1" spans="1:36" x14ac:dyDescent="0.25">
      <c r="A1" s="7" t="s">
        <v>234</v>
      </c>
      <c r="B1" s="7" t="s">
        <v>236</v>
      </c>
      <c r="C1" s="7"/>
      <c r="D1" s="7"/>
      <c r="E1" s="7"/>
      <c r="F1" t="s">
        <v>232</v>
      </c>
      <c r="H1" s="4" t="s">
        <v>235</v>
      </c>
      <c r="M1" t="s">
        <v>237</v>
      </c>
    </row>
    <row r="3" spans="1:36" s="7" customFormat="1" x14ac:dyDescent="0.25">
      <c r="B3" s="7" t="s">
        <v>94</v>
      </c>
      <c r="C3" s="7" t="s">
        <v>95</v>
      </c>
      <c r="D3" s="7" t="s">
        <v>96</v>
      </c>
      <c r="E3" s="7" t="s">
        <v>97</v>
      </c>
      <c r="F3" s="7" t="s">
        <v>98</v>
      </c>
      <c r="G3" s="7" t="s">
        <v>99</v>
      </c>
      <c r="H3" s="7" t="s">
        <v>100</v>
      </c>
      <c r="I3" s="7" t="s">
        <v>101</v>
      </c>
      <c r="J3" s="7" t="s">
        <v>102</v>
      </c>
      <c r="K3" s="7" t="s">
        <v>103</v>
      </c>
      <c r="L3" s="7" t="s">
        <v>104</v>
      </c>
      <c r="M3" s="7" t="s">
        <v>105</v>
      </c>
      <c r="N3" s="7" t="s">
        <v>106</v>
      </c>
      <c r="O3" s="7" t="s">
        <v>107</v>
      </c>
      <c r="P3" s="7" t="s">
        <v>108</v>
      </c>
      <c r="Q3" s="7" t="s">
        <v>109</v>
      </c>
      <c r="R3" s="7" t="s">
        <v>110</v>
      </c>
      <c r="S3" s="7" t="s">
        <v>111</v>
      </c>
      <c r="T3" s="7" t="s">
        <v>112</v>
      </c>
      <c r="U3" s="7" t="s">
        <v>113</v>
      </c>
      <c r="V3" s="7" t="s">
        <v>114</v>
      </c>
      <c r="W3" s="7" t="s">
        <v>115</v>
      </c>
      <c r="X3" s="7" t="s">
        <v>116</v>
      </c>
      <c r="Y3" s="7" t="s">
        <v>117</v>
      </c>
      <c r="Z3" s="7" t="s">
        <v>118</v>
      </c>
      <c r="AA3" s="7" t="s">
        <v>119</v>
      </c>
      <c r="AB3" s="7" t="s">
        <v>120</v>
      </c>
      <c r="AC3" s="7" t="s">
        <v>121</v>
      </c>
      <c r="AD3" s="7" t="s">
        <v>122</v>
      </c>
      <c r="AE3" s="7" t="s">
        <v>123</v>
      </c>
      <c r="AF3" s="7" t="s">
        <v>131</v>
      </c>
      <c r="AG3" s="7" t="s">
        <v>143</v>
      </c>
      <c r="AH3" s="7" t="s">
        <v>144</v>
      </c>
      <c r="AI3" s="7" t="s">
        <v>189</v>
      </c>
      <c r="AJ3" s="7" t="s">
        <v>233</v>
      </c>
    </row>
    <row r="4" spans="1:36" x14ac:dyDescent="0.25">
      <c r="A4" s="7" t="s">
        <v>145</v>
      </c>
      <c r="B4" s="1">
        <v>8.2539999999999996</v>
      </c>
      <c r="C4" s="1">
        <v>8.1270000000000007</v>
      </c>
      <c r="D4" s="1">
        <v>8.7279999999999998</v>
      </c>
      <c r="E4" s="1">
        <v>9.2569999999999997</v>
      </c>
      <c r="F4" s="1">
        <v>10.053000000000001</v>
      </c>
      <c r="G4" s="1">
        <v>10.237</v>
      </c>
      <c r="H4" s="1">
        <v>11.138999999999999</v>
      </c>
      <c r="I4" s="1">
        <v>11.641</v>
      </c>
      <c r="J4" s="1">
        <v>11.308</v>
      </c>
      <c r="K4" s="1">
        <v>11.829000000000001</v>
      </c>
      <c r="L4" s="1">
        <v>13.172000000000001</v>
      </c>
      <c r="M4" s="1">
        <v>14.14</v>
      </c>
      <c r="N4" s="1">
        <v>13.808999999999999</v>
      </c>
      <c r="O4" s="1">
        <v>13.942</v>
      </c>
      <c r="P4" s="1">
        <v>14.169</v>
      </c>
      <c r="Q4" s="1">
        <v>14.108000000000001</v>
      </c>
      <c r="R4" s="1">
        <v>13.706</v>
      </c>
      <c r="S4" s="1">
        <v>15.164999999999999</v>
      </c>
      <c r="T4" s="1">
        <v>14.81</v>
      </c>
      <c r="U4" s="1">
        <v>13.683</v>
      </c>
      <c r="V4" s="1">
        <v>13.786</v>
      </c>
      <c r="W4" s="1">
        <v>13.472</v>
      </c>
      <c r="X4" s="1">
        <v>13.574999999999999</v>
      </c>
      <c r="Y4" s="1">
        <v>13.542999999999999</v>
      </c>
      <c r="Z4" s="1">
        <v>14.231</v>
      </c>
      <c r="AA4" s="1">
        <v>14.77</v>
      </c>
      <c r="AB4" s="1">
        <v>14.472</v>
      </c>
      <c r="AC4" s="1">
        <v>14.206</v>
      </c>
      <c r="AD4" s="1">
        <v>14.055</v>
      </c>
      <c r="AE4" s="1">
        <v>13.888</v>
      </c>
      <c r="AF4" s="1">
        <v>13.162000000000001</v>
      </c>
      <c r="AG4" s="1">
        <v>12.122</v>
      </c>
      <c r="AH4" s="1">
        <v>12.085000000000001</v>
      </c>
      <c r="AI4" s="1">
        <v>11.561</v>
      </c>
      <c r="AJ4" s="1">
        <v>11.026</v>
      </c>
    </row>
    <row r="5" spans="1:36" x14ac:dyDescent="0.25">
      <c r="A5" s="7" t="s">
        <v>191</v>
      </c>
      <c r="B5" s="1">
        <v>19.14</v>
      </c>
      <c r="C5" s="1">
        <v>17.62</v>
      </c>
      <c r="D5" s="1">
        <v>15.377000000000001</v>
      </c>
      <c r="E5" s="1">
        <v>16.324999999999999</v>
      </c>
      <c r="F5" s="1">
        <v>17.274999999999999</v>
      </c>
      <c r="G5" s="1">
        <v>16.556000000000001</v>
      </c>
      <c r="H5" s="1">
        <v>17.164999999999999</v>
      </c>
      <c r="I5" s="1">
        <v>16.853999999999999</v>
      </c>
      <c r="J5" s="1">
        <v>17.167999999999999</v>
      </c>
      <c r="K5" s="1">
        <v>16.96</v>
      </c>
      <c r="L5" s="1">
        <v>16.823</v>
      </c>
      <c r="M5" s="1">
        <v>16.300999999999998</v>
      </c>
      <c r="N5" s="1">
        <v>15.22</v>
      </c>
      <c r="O5" s="1">
        <v>15.083</v>
      </c>
      <c r="P5" s="1">
        <v>15.337999999999999</v>
      </c>
      <c r="Q5" s="1">
        <v>14.875999999999999</v>
      </c>
      <c r="R5" s="1">
        <v>14.484</v>
      </c>
      <c r="S5" s="1">
        <v>14.161</v>
      </c>
      <c r="T5" s="1">
        <v>13.718</v>
      </c>
      <c r="U5" s="1">
        <v>11.231</v>
      </c>
      <c r="V5" s="1">
        <v>12.025</v>
      </c>
      <c r="W5" s="1">
        <v>12.034000000000001</v>
      </c>
      <c r="X5" s="1">
        <v>11.741</v>
      </c>
      <c r="Y5" s="1">
        <v>11.782999999999999</v>
      </c>
      <c r="Z5" s="1">
        <v>11.435</v>
      </c>
      <c r="AA5" s="1">
        <v>11.717000000000001</v>
      </c>
      <c r="AB5" s="1">
        <v>11.388</v>
      </c>
      <c r="AC5" s="1">
        <v>11.797000000000001</v>
      </c>
      <c r="AD5" s="1">
        <v>11.82</v>
      </c>
      <c r="AE5" s="1">
        <v>11.372</v>
      </c>
      <c r="AF5" s="1">
        <v>11.252000000000001</v>
      </c>
      <c r="AG5" s="1">
        <v>11.638</v>
      </c>
      <c r="AH5" s="1">
        <v>11.506</v>
      </c>
      <c r="AI5" s="1">
        <v>10.811999999999999</v>
      </c>
      <c r="AJ5" s="1">
        <v>10.587</v>
      </c>
    </row>
    <row r="6" spans="1:36" x14ac:dyDescent="0.25">
      <c r="A6" s="7" t="s">
        <v>254</v>
      </c>
      <c r="B6" s="1">
        <v>0.34100000000000003</v>
      </c>
      <c r="C6" s="1">
        <v>0.39600000000000002</v>
      </c>
      <c r="D6" s="1">
        <v>0.39</v>
      </c>
      <c r="E6" s="1">
        <v>0.40899999999999997</v>
      </c>
      <c r="F6" s="1">
        <v>0.46600000000000003</v>
      </c>
      <c r="G6" s="1">
        <v>0.46800000000000003</v>
      </c>
      <c r="H6" s="1">
        <v>0.56000000000000005</v>
      </c>
      <c r="I6" s="1">
        <v>0.49299999999999999</v>
      </c>
      <c r="J6" s="1">
        <v>0.53800000000000003</v>
      </c>
      <c r="K6" s="1">
        <v>0.52300000000000002</v>
      </c>
      <c r="L6" s="1">
        <v>0.48499999999999999</v>
      </c>
      <c r="M6" s="1">
        <v>0.54100000000000004</v>
      </c>
      <c r="N6" s="1">
        <v>0.58299999999999996</v>
      </c>
      <c r="O6" s="1">
        <v>0.71499999999999997</v>
      </c>
      <c r="P6" s="1">
        <v>0.60699999999999998</v>
      </c>
      <c r="Q6" s="1">
        <v>0.59099999999999997</v>
      </c>
      <c r="R6" s="1">
        <v>0.64800000000000002</v>
      </c>
      <c r="S6" s="1">
        <v>0.94799999999999995</v>
      </c>
      <c r="T6" s="1">
        <v>0.80300000000000005</v>
      </c>
      <c r="U6" s="1">
        <v>2.016</v>
      </c>
      <c r="V6" s="1">
        <v>2.4540000000000002</v>
      </c>
      <c r="W6" s="1">
        <v>2.2370000000000001</v>
      </c>
      <c r="X6" s="1">
        <v>1.7230000000000001</v>
      </c>
      <c r="Y6" s="1">
        <v>1.77</v>
      </c>
      <c r="Z6" s="1">
        <v>1.7669999999999999</v>
      </c>
      <c r="AA6" s="1">
        <v>1.7649999999999999</v>
      </c>
      <c r="AB6" s="1">
        <v>1.7490000000000001</v>
      </c>
      <c r="AC6" s="1">
        <v>1.9059999999999999</v>
      </c>
      <c r="AD6" s="1">
        <v>1.901</v>
      </c>
      <c r="AE6" s="1">
        <v>1.794</v>
      </c>
      <c r="AF6" s="1">
        <v>1.732</v>
      </c>
      <c r="AG6" s="1">
        <v>1.764</v>
      </c>
      <c r="AH6" s="1">
        <v>1.4930000000000001</v>
      </c>
      <c r="AI6" s="1">
        <v>1.2410000000000001</v>
      </c>
      <c r="AJ6" s="1">
        <v>1.1839999999999999</v>
      </c>
    </row>
    <row r="7" spans="1:36" x14ac:dyDescent="0.25">
      <c r="A7" s="7" t="s">
        <v>255</v>
      </c>
      <c r="B7" s="1">
        <v>2.7549999999999999</v>
      </c>
      <c r="C7" s="1">
        <v>2.4900000000000002</v>
      </c>
      <c r="D7" s="1">
        <v>2.2759999999999998</v>
      </c>
      <c r="E7" s="1">
        <v>2.3079999999999998</v>
      </c>
      <c r="F7" s="1">
        <v>2.3290000000000002</v>
      </c>
      <c r="G7" s="1">
        <v>2.3690000000000002</v>
      </c>
      <c r="H7" s="1">
        <v>2.9049999999999998</v>
      </c>
      <c r="I7" s="1">
        <v>2.4689999999999999</v>
      </c>
      <c r="J7" s="1">
        <v>2.2370000000000001</v>
      </c>
      <c r="K7" s="1">
        <v>2.4780000000000002</v>
      </c>
      <c r="L7" s="1">
        <v>1.9319999999999999</v>
      </c>
      <c r="M7" s="1">
        <v>2.15</v>
      </c>
      <c r="N7" s="1">
        <v>2.3439999999999999</v>
      </c>
      <c r="O7" s="1">
        <v>2.738</v>
      </c>
      <c r="P7" s="1">
        <v>2.347</v>
      </c>
      <c r="Q7" s="1">
        <v>1.8620000000000001</v>
      </c>
      <c r="R7" s="1">
        <v>1.96</v>
      </c>
      <c r="S7" s="1">
        <v>1.7509999999999999</v>
      </c>
      <c r="T7" s="1">
        <v>1.57</v>
      </c>
      <c r="U7" s="1">
        <v>1.7070000000000001</v>
      </c>
      <c r="V7" s="1">
        <v>2.0099999999999998</v>
      </c>
      <c r="W7" s="1">
        <v>1.468</v>
      </c>
      <c r="X7" s="1">
        <v>1.3420000000000001</v>
      </c>
      <c r="Y7" s="1">
        <v>1.276</v>
      </c>
      <c r="Z7" s="1">
        <v>1.052</v>
      </c>
      <c r="AA7" s="1">
        <v>0.94699999999999995</v>
      </c>
      <c r="AB7" s="1">
        <v>1.0449999999999999</v>
      </c>
      <c r="AC7" s="1">
        <v>0.92200000000000004</v>
      </c>
      <c r="AD7" s="1">
        <v>0.79700000000000004</v>
      </c>
      <c r="AE7" s="1">
        <v>0.6</v>
      </c>
      <c r="AF7" s="1">
        <v>0.52200000000000002</v>
      </c>
      <c r="AG7" s="1">
        <v>0.54500000000000004</v>
      </c>
      <c r="AH7" s="1">
        <v>0.56799999999999995</v>
      </c>
      <c r="AI7" s="1">
        <v>0.64</v>
      </c>
      <c r="AJ7" s="1">
        <v>0.53900000000000003</v>
      </c>
    </row>
    <row r="8" spans="1:36" x14ac:dyDescent="0.25">
      <c r="A8" s="7" t="s">
        <v>256</v>
      </c>
      <c r="B8" s="1">
        <v>7.4260000000000002</v>
      </c>
      <c r="C8" s="1">
        <v>7.3070000000000004</v>
      </c>
      <c r="D8" s="1">
        <v>7.3380000000000001</v>
      </c>
      <c r="E8" s="1">
        <v>7.5110000000000001</v>
      </c>
      <c r="F8" s="1">
        <v>7.4080000000000004</v>
      </c>
      <c r="G8" s="1">
        <v>7.5270000000000001</v>
      </c>
      <c r="H8" s="1">
        <v>7.9020000000000001</v>
      </c>
      <c r="I8" s="1">
        <v>7.8869999999999996</v>
      </c>
      <c r="J8" s="1">
        <v>8.1159999999999997</v>
      </c>
      <c r="K8" s="1">
        <v>8.5429999999999993</v>
      </c>
      <c r="L8" s="1">
        <v>8.3699999999999992</v>
      </c>
      <c r="M8" s="1">
        <v>8.8710000000000004</v>
      </c>
      <c r="N8" s="1">
        <v>8.9469999999999992</v>
      </c>
      <c r="O8" s="1">
        <v>9.0890000000000004</v>
      </c>
      <c r="P8" s="1">
        <v>9.3829999999999991</v>
      </c>
      <c r="Q8" s="1">
        <v>9.5190000000000001</v>
      </c>
      <c r="R8" s="1">
        <v>9.7970000000000006</v>
      </c>
      <c r="S8" s="1">
        <v>10.029</v>
      </c>
      <c r="T8" s="1">
        <v>9.8940000000000001</v>
      </c>
      <c r="U8" s="1">
        <v>9.7409999999999997</v>
      </c>
      <c r="V8" s="1">
        <v>9.99</v>
      </c>
      <c r="W8" s="1">
        <v>9.923</v>
      </c>
      <c r="X8" s="1">
        <v>9.9580000000000002</v>
      </c>
      <c r="Y8" s="1">
        <v>10.007</v>
      </c>
      <c r="Z8" s="1">
        <v>10.221</v>
      </c>
      <c r="AA8" s="1">
        <v>10.255000000000001</v>
      </c>
      <c r="AB8" s="1">
        <v>9.99</v>
      </c>
      <c r="AC8" s="1">
        <v>9.1240000000000006</v>
      </c>
      <c r="AD8" s="1">
        <v>9.3670000000000009</v>
      </c>
      <c r="AE8" s="1">
        <v>8.734</v>
      </c>
      <c r="AF8" s="1">
        <v>8.35</v>
      </c>
      <c r="AG8" s="1">
        <v>8.7119999999999997</v>
      </c>
      <c r="AH8" s="1">
        <v>8.7029999999999994</v>
      </c>
      <c r="AI8" s="1">
        <v>8.016</v>
      </c>
      <c r="AJ8" s="1">
        <v>7.5259999999999998</v>
      </c>
    </row>
    <row r="9" spans="1:36" x14ac:dyDescent="0.25">
      <c r="A9" s="7" t="s">
        <v>257</v>
      </c>
      <c r="B9" s="1">
        <v>5.298</v>
      </c>
      <c r="C9" s="1">
        <v>5.109</v>
      </c>
      <c r="D9" s="1">
        <v>5.4610000000000003</v>
      </c>
      <c r="E9" s="1">
        <v>5.6639999999999997</v>
      </c>
      <c r="F9" s="1">
        <v>5.8579999999999997</v>
      </c>
      <c r="G9" s="1">
        <v>6.5540000000000003</v>
      </c>
      <c r="H9" s="1">
        <v>6.96</v>
      </c>
      <c r="I9" s="1">
        <v>7.2460000000000004</v>
      </c>
      <c r="J9" s="1">
        <v>7.4630000000000001</v>
      </c>
      <c r="K9" s="1">
        <v>7.5259999999999998</v>
      </c>
      <c r="L9" s="1">
        <v>6.4989999999999997</v>
      </c>
      <c r="M9" s="1">
        <v>6.5880000000000001</v>
      </c>
      <c r="N9" s="1">
        <v>6.5460000000000003</v>
      </c>
      <c r="O9" s="1">
        <v>6.4710000000000001</v>
      </c>
      <c r="P9" s="1">
        <v>6.5839999999999996</v>
      </c>
      <c r="Q9" s="1">
        <v>6.4279999999999999</v>
      </c>
      <c r="R9" s="1">
        <v>6.7859999999999996</v>
      </c>
      <c r="S9" s="1">
        <v>7.008</v>
      </c>
      <c r="T9" s="1">
        <v>6.7889999999999997</v>
      </c>
      <c r="U9" s="1">
        <v>6.7370000000000001</v>
      </c>
      <c r="V9" s="1">
        <v>7.1980000000000004</v>
      </c>
      <c r="W9" s="1">
        <v>7.2889999999999997</v>
      </c>
      <c r="X9" s="1">
        <v>7.4930000000000003</v>
      </c>
      <c r="Y9" s="1">
        <v>7.6050000000000004</v>
      </c>
      <c r="Z9" s="1">
        <v>7.6529999999999996</v>
      </c>
      <c r="AA9" s="1">
        <v>7.47</v>
      </c>
      <c r="AB9" s="1">
        <v>7.3979999999999997</v>
      </c>
      <c r="AC9" s="1">
        <v>7.5060000000000002</v>
      </c>
      <c r="AD9" s="1">
        <v>7.7510000000000003</v>
      </c>
      <c r="AE9" s="1">
        <v>7.6920000000000002</v>
      </c>
      <c r="AF9" s="1">
        <v>7.3840000000000003</v>
      </c>
      <c r="AG9" s="1">
        <v>7.4349999999999996</v>
      </c>
      <c r="AH9" s="1">
        <v>7.6710000000000003</v>
      </c>
      <c r="AI9" s="1">
        <v>7.6369999999999996</v>
      </c>
      <c r="AJ9" s="1">
        <v>7.4279999999999999</v>
      </c>
    </row>
    <row r="10" spans="1:36" x14ac:dyDescent="0.25">
      <c r="A10" s="7" t="s">
        <v>258</v>
      </c>
      <c r="B10" s="1">
        <v>5.05</v>
      </c>
      <c r="C10" s="1">
        <v>4.984</v>
      </c>
      <c r="D10" s="1">
        <v>4.9560000000000004</v>
      </c>
      <c r="E10" s="1">
        <v>4.9370000000000003</v>
      </c>
      <c r="F10" s="1">
        <v>4.944</v>
      </c>
      <c r="G10" s="1">
        <v>4.9880000000000004</v>
      </c>
      <c r="H10" s="1">
        <v>5.0209999999999999</v>
      </c>
      <c r="I10" s="1">
        <v>4.9619999999999997</v>
      </c>
      <c r="J10" s="1">
        <v>4.9539999999999997</v>
      </c>
      <c r="K10" s="1">
        <v>4.9470000000000001</v>
      </c>
      <c r="L10" s="1">
        <v>4.798</v>
      </c>
      <c r="M10" s="1">
        <v>4.7389999999999999</v>
      </c>
      <c r="N10" s="1">
        <v>4.7249999999999996</v>
      </c>
      <c r="O10" s="1">
        <v>4.8090000000000002</v>
      </c>
      <c r="P10" s="1">
        <v>4.774</v>
      </c>
      <c r="Q10" s="1">
        <v>4.7910000000000004</v>
      </c>
      <c r="R10" s="1">
        <v>4.6970000000000001</v>
      </c>
      <c r="S10" s="1">
        <v>4.7</v>
      </c>
      <c r="T10" s="1">
        <v>4.6749999999999998</v>
      </c>
      <c r="U10" s="1">
        <v>4.641</v>
      </c>
      <c r="V10" s="1">
        <v>4.5529999999999999</v>
      </c>
      <c r="W10" s="1">
        <v>4.5540000000000003</v>
      </c>
      <c r="X10" s="1">
        <v>4.5629999999999997</v>
      </c>
      <c r="Y10" s="1">
        <v>4.609</v>
      </c>
      <c r="Z10" s="1">
        <v>4.7080000000000002</v>
      </c>
      <c r="AA10" s="1">
        <v>4.7720000000000002</v>
      </c>
      <c r="AB10" s="1">
        <v>4.8230000000000004</v>
      </c>
      <c r="AC10" s="1">
        <v>4.7910000000000004</v>
      </c>
      <c r="AD10" s="1">
        <v>4.7969999999999997</v>
      </c>
      <c r="AE10" s="1">
        <v>4.7460000000000004</v>
      </c>
      <c r="AF10" s="1">
        <v>4.7560000000000002</v>
      </c>
      <c r="AG10" s="1">
        <v>4.8150000000000004</v>
      </c>
      <c r="AH10" s="1">
        <v>4.7060000000000004</v>
      </c>
      <c r="AI10" s="1">
        <v>4.5190000000000001</v>
      </c>
      <c r="AJ10" s="1">
        <v>4.5309999999999997</v>
      </c>
    </row>
    <row r="11" spans="1:36" x14ac:dyDescent="0.25">
      <c r="A11" s="7" t="s">
        <v>259</v>
      </c>
      <c r="B11" s="1">
        <v>3.0840000000000001</v>
      </c>
      <c r="C11" s="1">
        <v>2.9529999999999998</v>
      </c>
      <c r="D11" s="1">
        <v>2.9239999999999999</v>
      </c>
      <c r="E11" s="1">
        <v>2.968</v>
      </c>
      <c r="F11" s="1">
        <v>2.9990000000000001</v>
      </c>
      <c r="G11" s="1">
        <v>3.0419999999999998</v>
      </c>
      <c r="H11" s="1">
        <v>2.9889999999999999</v>
      </c>
      <c r="I11" s="1">
        <v>3.0659999999999998</v>
      </c>
      <c r="J11" s="1">
        <v>2.9119999999999999</v>
      </c>
      <c r="K11" s="1">
        <v>2.891</v>
      </c>
      <c r="L11" s="1">
        <v>3.0139999999999998</v>
      </c>
      <c r="M11" s="1">
        <v>3.0139999999999998</v>
      </c>
      <c r="N11" s="1">
        <v>2.86</v>
      </c>
      <c r="O11" s="1">
        <v>2.8079999999999998</v>
      </c>
      <c r="P11" s="1">
        <v>2.8239999999999998</v>
      </c>
      <c r="Q11" s="1">
        <v>2.72</v>
      </c>
      <c r="R11" s="1">
        <v>2.7919999999999998</v>
      </c>
      <c r="S11" s="1">
        <v>2.786</v>
      </c>
      <c r="T11" s="1">
        <v>2.7669999999999999</v>
      </c>
      <c r="U11" s="1">
        <v>2.7850000000000001</v>
      </c>
      <c r="V11" s="1">
        <v>2.84</v>
      </c>
      <c r="W11" s="1">
        <v>2.8719999999999999</v>
      </c>
      <c r="X11" s="1">
        <v>2.863</v>
      </c>
      <c r="Y11" s="1">
        <v>2.8879999999999999</v>
      </c>
      <c r="Z11" s="1">
        <v>2.8119999999999998</v>
      </c>
      <c r="AA11" s="1">
        <v>2.722</v>
      </c>
      <c r="AB11" s="1">
        <v>2.669</v>
      </c>
      <c r="AC11" s="1">
        <v>2.5870000000000002</v>
      </c>
      <c r="AD11" s="1">
        <v>2.5030000000000001</v>
      </c>
      <c r="AE11" s="1">
        <v>2.3980000000000001</v>
      </c>
      <c r="AF11" s="1">
        <v>2.3410000000000002</v>
      </c>
      <c r="AG11" s="1">
        <v>2.294</v>
      </c>
      <c r="AH11" s="1">
        <v>2.242</v>
      </c>
      <c r="AI11" s="1">
        <v>2.2269999999999999</v>
      </c>
      <c r="AJ11" s="1">
        <v>2.1859999999999999</v>
      </c>
    </row>
    <row r="12" spans="1:36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s="7" customFormat="1" x14ac:dyDescent="0.25">
      <c r="A13" s="7" t="s">
        <v>129</v>
      </c>
      <c r="B13" s="24">
        <v>51.347999999999999</v>
      </c>
      <c r="C13" s="24">
        <v>48.986000000000011</v>
      </c>
      <c r="D13" s="24">
        <v>47.45</v>
      </c>
      <c r="E13" s="24">
        <v>49.379000000000005</v>
      </c>
      <c r="F13" s="24">
        <v>51.332000000000001</v>
      </c>
      <c r="G13" s="24">
        <v>51.741</v>
      </c>
      <c r="H13" s="24">
        <v>54.640999999999998</v>
      </c>
      <c r="I13" s="24">
        <v>54.617999999999995</v>
      </c>
      <c r="J13" s="24">
        <v>54.695999999999998</v>
      </c>
      <c r="K13" s="24">
        <v>55.696999999999996</v>
      </c>
      <c r="L13" s="24">
        <v>55.093000000000004</v>
      </c>
      <c r="M13" s="24">
        <v>56.344000000000001</v>
      </c>
      <c r="N13" s="24">
        <v>55.033999999999999</v>
      </c>
      <c r="O13" s="24">
        <v>55.654999999999994</v>
      </c>
      <c r="P13" s="24">
        <v>56.025999999999996</v>
      </c>
      <c r="Q13" s="24">
        <v>54.894999999999996</v>
      </c>
      <c r="R13" s="24">
        <v>54.870000000000005</v>
      </c>
      <c r="S13" s="24">
        <v>56.548000000000009</v>
      </c>
      <c r="T13" s="24">
        <v>55.026000000000003</v>
      </c>
      <c r="U13" s="24">
        <v>52.540999999999997</v>
      </c>
      <c r="V13" s="24">
        <v>54.855999999999995</v>
      </c>
      <c r="W13" s="24">
        <v>53.849000000000004</v>
      </c>
      <c r="X13" s="24">
        <v>53.258000000000003</v>
      </c>
      <c r="Y13" s="24">
        <v>53.480999999999995</v>
      </c>
      <c r="Z13" s="24">
        <v>53.878999999999998</v>
      </c>
      <c r="AA13" s="24">
        <v>54.417999999999999</v>
      </c>
      <c r="AB13" s="24">
        <v>53.533999999999999</v>
      </c>
      <c r="AC13" s="24">
        <v>52.838999999999999</v>
      </c>
      <c r="AD13" s="24">
        <v>52.990999999999993</v>
      </c>
      <c r="AE13" s="24">
        <v>51.224000000000004</v>
      </c>
      <c r="AF13" s="24">
        <v>49.499000000000002</v>
      </c>
      <c r="AG13" s="24">
        <v>49.324999999999996</v>
      </c>
      <c r="AH13" s="24">
        <v>48.974000000000004</v>
      </c>
      <c r="AI13" s="24">
        <v>46.652999999999992</v>
      </c>
      <c r="AJ13" s="24">
        <v>45.006999999999998</v>
      </c>
    </row>
    <row r="14" spans="1:36" x14ac:dyDescent="0.25">
      <c r="B14" s="1">
        <f>B8+B9</f>
        <v>12.724</v>
      </c>
      <c r="C14" s="1">
        <f t="shared" ref="C14:AJ14" si="0">C8+C9</f>
        <v>12.416</v>
      </c>
      <c r="D14" s="1">
        <f t="shared" si="0"/>
        <v>12.798999999999999</v>
      </c>
      <c r="E14" s="1">
        <f t="shared" si="0"/>
        <v>13.175000000000001</v>
      </c>
      <c r="F14" s="1">
        <f t="shared" si="0"/>
        <v>13.266</v>
      </c>
      <c r="G14" s="1">
        <f t="shared" si="0"/>
        <v>14.081</v>
      </c>
      <c r="H14" s="1">
        <f t="shared" si="0"/>
        <v>14.862</v>
      </c>
      <c r="I14" s="1">
        <f t="shared" si="0"/>
        <v>15.132999999999999</v>
      </c>
      <c r="J14" s="1">
        <f t="shared" si="0"/>
        <v>15.579000000000001</v>
      </c>
      <c r="K14" s="1">
        <f t="shared" si="0"/>
        <v>16.068999999999999</v>
      </c>
      <c r="L14" s="1">
        <f t="shared" si="0"/>
        <v>14.869</v>
      </c>
      <c r="M14" s="1">
        <f t="shared" si="0"/>
        <v>15.459</v>
      </c>
      <c r="N14" s="1">
        <f t="shared" si="0"/>
        <v>15.492999999999999</v>
      </c>
      <c r="O14" s="1">
        <f t="shared" si="0"/>
        <v>15.56</v>
      </c>
      <c r="P14" s="1">
        <f t="shared" si="0"/>
        <v>15.966999999999999</v>
      </c>
      <c r="Q14" s="1">
        <f t="shared" si="0"/>
        <v>15.946999999999999</v>
      </c>
      <c r="R14" s="1">
        <f t="shared" si="0"/>
        <v>16.582999999999998</v>
      </c>
      <c r="S14" s="1">
        <f t="shared" si="0"/>
        <v>17.036999999999999</v>
      </c>
      <c r="T14" s="1">
        <f t="shared" si="0"/>
        <v>16.683</v>
      </c>
      <c r="U14" s="1">
        <f t="shared" si="0"/>
        <v>16.478000000000002</v>
      </c>
      <c r="V14" s="1">
        <f t="shared" si="0"/>
        <v>17.188000000000002</v>
      </c>
      <c r="W14" s="1">
        <f t="shared" si="0"/>
        <v>17.212</v>
      </c>
      <c r="X14" s="1">
        <f t="shared" si="0"/>
        <v>17.451000000000001</v>
      </c>
      <c r="Y14" s="1">
        <f t="shared" si="0"/>
        <v>17.612000000000002</v>
      </c>
      <c r="Z14" s="1">
        <f t="shared" si="0"/>
        <v>17.873999999999999</v>
      </c>
      <c r="AA14" s="1">
        <f t="shared" si="0"/>
        <v>17.725000000000001</v>
      </c>
      <c r="AB14" s="1">
        <f t="shared" si="0"/>
        <v>17.387999999999998</v>
      </c>
      <c r="AC14" s="1">
        <f t="shared" si="0"/>
        <v>16.630000000000003</v>
      </c>
      <c r="AD14" s="1">
        <f t="shared" si="0"/>
        <v>17.118000000000002</v>
      </c>
      <c r="AE14" s="1">
        <f t="shared" si="0"/>
        <v>16.426000000000002</v>
      </c>
      <c r="AF14" s="1">
        <f t="shared" si="0"/>
        <v>15.734</v>
      </c>
      <c r="AG14" s="1">
        <f t="shared" si="0"/>
        <v>16.146999999999998</v>
      </c>
      <c r="AH14" s="1">
        <f t="shared" si="0"/>
        <v>16.373999999999999</v>
      </c>
      <c r="AI14" s="1">
        <f t="shared" si="0"/>
        <v>15.652999999999999</v>
      </c>
      <c r="AJ14" s="1">
        <f t="shared" si="0"/>
        <v>14.954000000000001</v>
      </c>
    </row>
    <row r="16" spans="1:36" x14ac:dyDescent="0.25">
      <c r="B16" s="7" t="s">
        <v>119</v>
      </c>
      <c r="C16" s="7" t="s">
        <v>120</v>
      </c>
      <c r="D16" s="7" t="s">
        <v>121</v>
      </c>
      <c r="E16" s="7" t="s">
        <v>122</v>
      </c>
      <c r="F16" s="7" t="s">
        <v>123</v>
      </c>
      <c r="G16" s="7" t="s">
        <v>131</v>
      </c>
      <c r="H16" s="7" t="s">
        <v>143</v>
      </c>
      <c r="I16" s="7" t="s">
        <v>144</v>
      </c>
      <c r="J16" s="7" t="s">
        <v>189</v>
      </c>
      <c r="K16" s="7" t="s">
        <v>233</v>
      </c>
    </row>
    <row r="17" spans="1:11" x14ac:dyDescent="0.25">
      <c r="A17" s="7" t="s">
        <v>145</v>
      </c>
      <c r="B17" s="5">
        <v>14.77</v>
      </c>
      <c r="C17" s="5">
        <v>14.472</v>
      </c>
      <c r="D17" s="5">
        <v>14.206</v>
      </c>
      <c r="E17" s="5">
        <v>14.055</v>
      </c>
      <c r="F17" s="5">
        <v>13.888</v>
      </c>
      <c r="G17" s="5">
        <v>13.162000000000001</v>
      </c>
      <c r="H17" s="5">
        <v>12.122</v>
      </c>
      <c r="I17" s="5">
        <v>12.085000000000001</v>
      </c>
      <c r="J17" s="5">
        <v>11.561</v>
      </c>
      <c r="K17" s="5">
        <v>11.026</v>
      </c>
    </row>
    <row r="18" spans="1:11" x14ac:dyDescent="0.25">
      <c r="A18" s="7" t="s">
        <v>191</v>
      </c>
      <c r="B18" s="5">
        <v>11.717000000000001</v>
      </c>
      <c r="C18" s="5">
        <v>11.388</v>
      </c>
      <c r="D18" s="5">
        <v>11.797000000000001</v>
      </c>
      <c r="E18" s="5">
        <v>11.82</v>
      </c>
      <c r="F18" s="5">
        <v>11.372</v>
      </c>
      <c r="G18" s="5">
        <v>11.252000000000001</v>
      </c>
      <c r="H18" s="5">
        <v>11.638</v>
      </c>
      <c r="I18" s="5">
        <v>11.506</v>
      </c>
      <c r="J18" s="5">
        <v>10.811999999999999</v>
      </c>
      <c r="K18" s="5">
        <v>10.587</v>
      </c>
    </row>
    <row r="19" spans="1:11" x14ac:dyDescent="0.25">
      <c r="A19" s="7" t="s">
        <v>256</v>
      </c>
      <c r="B19" s="5">
        <v>10.255000000000001</v>
      </c>
      <c r="C19" s="5">
        <v>9.99</v>
      </c>
      <c r="D19" s="5">
        <v>9.1240000000000006</v>
      </c>
      <c r="E19" s="5">
        <v>9.3670000000000009</v>
      </c>
      <c r="F19" s="5">
        <v>8.734</v>
      </c>
      <c r="G19" s="5">
        <v>8.35</v>
      </c>
      <c r="H19" s="5">
        <v>8.7119999999999997</v>
      </c>
      <c r="I19" s="5">
        <v>8.7029999999999994</v>
      </c>
      <c r="J19" s="5">
        <v>8.016</v>
      </c>
      <c r="K19" s="5">
        <v>7.5259999999999998</v>
      </c>
    </row>
    <row r="20" spans="1:11" x14ac:dyDescent="0.25">
      <c r="A20" s="7" t="s">
        <v>257</v>
      </c>
      <c r="B20" s="5">
        <v>7.47</v>
      </c>
      <c r="C20" s="5">
        <v>7.3979999999999997</v>
      </c>
      <c r="D20" s="5">
        <v>7.5060000000000002</v>
      </c>
      <c r="E20" s="5">
        <v>7.7510000000000003</v>
      </c>
      <c r="F20" s="5">
        <v>7.6920000000000002</v>
      </c>
      <c r="G20" s="5">
        <v>7.3840000000000003</v>
      </c>
      <c r="H20" s="5">
        <v>7.4349999999999996</v>
      </c>
      <c r="I20" s="5">
        <v>7.6710000000000003</v>
      </c>
      <c r="J20" s="5">
        <v>7.6369999999999996</v>
      </c>
      <c r="K20" s="5">
        <v>7.4279999999999999</v>
      </c>
    </row>
    <row r="21" spans="1:11" x14ac:dyDescent="0.25">
      <c r="A21" s="7" t="s">
        <v>258</v>
      </c>
      <c r="B21" s="5">
        <v>4.7720000000000002</v>
      </c>
      <c r="C21" s="5">
        <v>4.8230000000000004</v>
      </c>
      <c r="D21" s="5">
        <v>4.7910000000000004</v>
      </c>
      <c r="E21" s="5">
        <v>4.7969999999999997</v>
      </c>
      <c r="F21" s="5">
        <v>4.7460000000000004</v>
      </c>
      <c r="G21" s="5">
        <v>4.7560000000000002</v>
      </c>
      <c r="H21" s="5">
        <v>4.8150000000000004</v>
      </c>
      <c r="I21" s="5">
        <v>4.7060000000000004</v>
      </c>
      <c r="J21" s="5">
        <v>4.5190000000000001</v>
      </c>
      <c r="K21" s="5">
        <v>4.5309999999999997</v>
      </c>
    </row>
    <row r="22" spans="1:11" x14ac:dyDescent="0.25">
      <c r="A22" s="7" t="s">
        <v>254</v>
      </c>
      <c r="B22" s="5">
        <v>1.7649999999999999</v>
      </c>
      <c r="C22" s="5">
        <v>1.7490000000000001</v>
      </c>
      <c r="D22" s="5">
        <v>1.9059999999999999</v>
      </c>
      <c r="E22" s="5">
        <v>1.901</v>
      </c>
      <c r="F22" s="5">
        <v>1.794</v>
      </c>
      <c r="G22" s="5">
        <v>1.732</v>
      </c>
      <c r="H22" s="5">
        <v>1.764</v>
      </c>
      <c r="I22" s="5">
        <v>1.4930000000000001</v>
      </c>
      <c r="J22" s="5">
        <v>1.2410000000000001</v>
      </c>
      <c r="K22" s="5">
        <v>1.1839999999999999</v>
      </c>
    </row>
    <row r="23" spans="1:11" x14ac:dyDescent="0.25">
      <c r="A23" s="7" t="s">
        <v>255</v>
      </c>
      <c r="B23" s="5">
        <v>0.94699999999999995</v>
      </c>
      <c r="C23" s="5">
        <v>1.0449999999999999</v>
      </c>
      <c r="D23" s="5">
        <v>0.92200000000000004</v>
      </c>
      <c r="E23" s="5">
        <v>0.79700000000000004</v>
      </c>
      <c r="F23" s="5">
        <v>0.6</v>
      </c>
      <c r="G23" s="5">
        <v>0.52200000000000002</v>
      </c>
      <c r="H23" s="5">
        <v>0.54500000000000004</v>
      </c>
      <c r="I23" s="5">
        <v>0.56799999999999995</v>
      </c>
      <c r="J23" s="5">
        <v>0.64</v>
      </c>
      <c r="K23" s="5">
        <v>0.53900000000000003</v>
      </c>
    </row>
    <row r="24" spans="1:11" x14ac:dyDescent="0.25">
      <c r="A24" s="7" t="s">
        <v>259</v>
      </c>
      <c r="B24" s="5">
        <v>2.722</v>
      </c>
      <c r="C24" s="5">
        <v>2.669</v>
      </c>
      <c r="D24" s="5">
        <v>2.5870000000000002</v>
      </c>
      <c r="E24" s="5">
        <v>2.5030000000000001</v>
      </c>
      <c r="F24" s="5">
        <v>2.3980000000000001</v>
      </c>
      <c r="G24" s="5">
        <v>2.3410000000000002</v>
      </c>
      <c r="H24" s="5">
        <v>2.294</v>
      </c>
      <c r="I24" s="5">
        <v>2.242</v>
      </c>
      <c r="J24" s="5">
        <v>2.2269999999999999</v>
      </c>
      <c r="K24" s="5">
        <v>2.1859999999999999</v>
      </c>
    </row>
  </sheetData>
  <hyperlinks>
    <hyperlink ref="H1" r:id="rId1" display="https://www.ssb.no/natur-og-miljo/forurensning-og-klima/statistikk/utslipp-til-luft" xr:uid="{7808197D-0452-4D64-B9CC-B8057E4C273E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8C93D-D80B-473F-8EA3-3D418630FCAC}">
  <dimension ref="A1:T31"/>
  <sheetViews>
    <sheetView zoomScale="80" zoomScaleNormal="80" workbookViewId="0">
      <selection activeCell="W48" sqref="W48"/>
    </sheetView>
  </sheetViews>
  <sheetFormatPr baseColWidth="10" defaultRowHeight="15" x14ac:dyDescent="0.25"/>
  <cols>
    <col min="1" max="1" width="7" customWidth="1"/>
    <col min="2" max="2" width="44.5703125" customWidth="1"/>
    <col min="13" max="14" width="6.42578125" customWidth="1"/>
    <col min="17" max="17" width="33.7109375" customWidth="1"/>
    <col min="18" max="18" width="16.28515625" customWidth="1"/>
    <col min="19" max="19" width="13.7109375" bestFit="1" customWidth="1"/>
  </cols>
  <sheetData>
    <row r="1" spans="2:16" s="7" customFormat="1" x14ac:dyDescent="0.25">
      <c r="B1" s="61" t="s">
        <v>207</v>
      </c>
    </row>
    <row r="2" spans="2:16" s="7" customFormat="1" x14ac:dyDescent="0.25"/>
    <row r="3" spans="2:16" s="7" customFormat="1" x14ac:dyDescent="0.25">
      <c r="B3" s="42" t="s">
        <v>245</v>
      </c>
    </row>
    <row r="4" spans="2:16" s="7" customFormat="1" x14ac:dyDescent="0.25">
      <c r="B4" s="4" t="s">
        <v>244</v>
      </c>
    </row>
    <row r="5" spans="2:16" s="7" customFormat="1" x14ac:dyDescent="0.25">
      <c r="B5" s="61"/>
    </row>
    <row r="6" spans="2:16" s="7" customFormat="1" x14ac:dyDescent="0.25">
      <c r="B6" s="61"/>
    </row>
    <row r="8" spans="2:16" s="54" customFormat="1" ht="18.75" x14ac:dyDescent="0.3">
      <c r="B8" s="57" t="s">
        <v>205</v>
      </c>
    </row>
    <row r="9" spans="2:16" s="54" customFormat="1" x14ac:dyDescent="0.25">
      <c r="C9" s="55" t="s">
        <v>204</v>
      </c>
    </row>
    <row r="10" spans="2:16" s="54" customFormat="1" x14ac:dyDescent="0.25">
      <c r="C10" s="55" t="s">
        <v>119</v>
      </c>
      <c r="D10" s="55" t="s">
        <v>120</v>
      </c>
      <c r="E10" s="55" t="s">
        <v>121</v>
      </c>
      <c r="F10" s="55" t="s">
        <v>122</v>
      </c>
      <c r="G10" s="55" t="s">
        <v>123</v>
      </c>
      <c r="H10" s="55" t="s">
        <v>131</v>
      </c>
      <c r="I10" s="55" t="s">
        <v>143</v>
      </c>
      <c r="J10" s="55" t="s">
        <v>144</v>
      </c>
      <c r="K10" s="55" t="s">
        <v>189</v>
      </c>
      <c r="L10" s="55" t="s">
        <v>233</v>
      </c>
      <c r="M10" s="55"/>
    </row>
    <row r="11" spans="2:16" s="54" customFormat="1" x14ac:dyDescent="0.25">
      <c r="B11" s="55" t="s">
        <v>241</v>
      </c>
      <c r="C11" s="72">
        <v>2614238</v>
      </c>
      <c r="D11" s="67">
        <v>2638351</v>
      </c>
      <c r="E11" s="67">
        <v>2695082</v>
      </c>
      <c r="F11" s="67">
        <v>2745143</v>
      </c>
      <c r="G11" s="67">
        <v>2809342</v>
      </c>
      <c r="H11" s="67">
        <v>2731887</v>
      </c>
      <c r="I11" s="72">
        <v>2853551</v>
      </c>
      <c r="J11" s="67">
        <v>2976549</v>
      </c>
      <c r="K11" s="67">
        <v>2996099</v>
      </c>
      <c r="L11" s="29">
        <v>3013028</v>
      </c>
      <c r="M11" s="29"/>
      <c r="O11" s="54" t="s">
        <v>141</v>
      </c>
      <c r="P11" s="4" t="s">
        <v>242</v>
      </c>
    </row>
    <row r="12" spans="2:16" s="54" customFormat="1" x14ac:dyDescent="0.25">
      <c r="B12" s="55" t="s">
        <v>192</v>
      </c>
      <c r="C12" s="54">
        <f t="shared" ref="C12:L12" si="0">100*(C11/$C$11)</f>
        <v>100</v>
      </c>
      <c r="D12" s="60">
        <f t="shared" si="0"/>
        <v>100.92237202580637</v>
      </c>
      <c r="E12" s="60">
        <f t="shared" si="0"/>
        <v>103.09244988405798</v>
      </c>
      <c r="F12" s="60">
        <f t="shared" si="0"/>
        <v>105.00738647361105</v>
      </c>
      <c r="G12" s="60">
        <f t="shared" si="0"/>
        <v>107.46313074785081</v>
      </c>
      <c r="H12" s="60">
        <f t="shared" si="0"/>
        <v>104.50031710961282</v>
      </c>
      <c r="I12" s="60">
        <f t="shared" si="0"/>
        <v>109.15421625728032</v>
      </c>
      <c r="J12" s="60">
        <f t="shared" si="0"/>
        <v>113.85914365868754</v>
      </c>
      <c r="K12" s="60">
        <f t="shared" si="0"/>
        <v>114.60697151521782</v>
      </c>
      <c r="L12" s="60">
        <f t="shared" si="0"/>
        <v>115.25454071128949</v>
      </c>
      <c r="M12" s="60"/>
      <c r="P12" s="54" t="s">
        <v>205</v>
      </c>
    </row>
    <row r="13" spans="2:16" s="54" customFormat="1" x14ac:dyDescent="0.25">
      <c r="B13" s="55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</row>
    <row r="14" spans="2:16" ht="18.75" x14ac:dyDescent="0.3">
      <c r="B14" s="57" t="s">
        <v>202</v>
      </c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</row>
    <row r="15" spans="2:16" x14ac:dyDescent="0.25">
      <c r="B15" s="54"/>
      <c r="C15" s="55" t="s">
        <v>119</v>
      </c>
      <c r="D15" s="55" t="s">
        <v>120</v>
      </c>
      <c r="E15" s="55" t="s">
        <v>121</v>
      </c>
      <c r="F15" s="55" t="s">
        <v>122</v>
      </c>
      <c r="G15" s="55" t="s">
        <v>123</v>
      </c>
      <c r="H15" s="55" t="s">
        <v>131</v>
      </c>
      <c r="I15" s="55" t="s">
        <v>143</v>
      </c>
      <c r="J15" s="55" t="s">
        <v>144</v>
      </c>
      <c r="K15" s="55" t="s">
        <v>189</v>
      </c>
      <c r="L15" s="55" t="s">
        <v>233</v>
      </c>
      <c r="M15" s="55"/>
    </row>
    <row r="16" spans="2:16" x14ac:dyDescent="0.25">
      <c r="B16" s="55" t="s">
        <v>63</v>
      </c>
      <c r="C16" s="72">
        <v>214812</v>
      </c>
      <c r="D16" s="72">
        <v>218427</v>
      </c>
      <c r="E16" s="72">
        <v>219603</v>
      </c>
      <c r="F16" s="72">
        <v>221893</v>
      </c>
      <c r="G16" s="72">
        <v>219350</v>
      </c>
      <c r="H16" s="72">
        <v>215796</v>
      </c>
      <c r="I16" s="72">
        <v>226996</v>
      </c>
      <c r="J16" s="72">
        <v>219062</v>
      </c>
      <c r="K16" s="72">
        <v>217598</v>
      </c>
      <c r="L16" s="72">
        <v>215334</v>
      </c>
      <c r="M16" s="56"/>
      <c r="O16" s="54" t="s">
        <v>141</v>
      </c>
      <c r="P16" s="58" t="s">
        <v>203</v>
      </c>
    </row>
    <row r="17" spans="1:20" x14ac:dyDescent="0.25">
      <c r="B17" s="55" t="s">
        <v>192</v>
      </c>
      <c r="C17" s="54">
        <f>100*(C16/$C$16)</f>
        <v>100</v>
      </c>
      <c r="D17" s="60">
        <f t="shared" ref="D17:L17" si="1">100*(D16/$C$16)</f>
        <v>101.6828668789453</v>
      </c>
      <c r="E17" s="60">
        <f t="shared" si="1"/>
        <v>102.23032232836154</v>
      </c>
      <c r="F17" s="60">
        <f t="shared" si="1"/>
        <v>103.29637078003091</v>
      </c>
      <c r="G17" s="60">
        <f t="shared" si="1"/>
        <v>102.11254492300243</v>
      </c>
      <c r="H17" s="60">
        <f t="shared" si="1"/>
        <v>100.45807496787889</v>
      </c>
      <c r="I17" s="60">
        <f t="shared" si="1"/>
        <v>105.67193639089064</v>
      </c>
      <c r="J17" s="60">
        <f t="shared" si="1"/>
        <v>101.97847420069644</v>
      </c>
      <c r="K17" s="60">
        <f t="shared" si="1"/>
        <v>101.29694802897417</v>
      </c>
      <c r="L17" s="60">
        <f t="shared" si="1"/>
        <v>100.24300318417964</v>
      </c>
      <c r="M17" s="60"/>
      <c r="P17" t="s">
        <v>243</v>
      </c>
    </row>
    <row r="18" spans="1:20" x14ac:dyDescent="0.25">
      <c r="B18" s="55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60"/>
    </row>
    <row r="20" spans="1:20" x14ac:dyDescent="0.25">
      <c r="C20" s="7">
        <v>2015</v>
      </c>
      <c r="D20" s="7">
        <v>2016</v>
      </c>
      <c r="E20" s="7">
        <v>2017</v>
      </c>
      <c r="F20" s="7">
        <v>2018</v>
      </c>
      <c r="G20" s="7">
        <v>2019</v>
      </c>
      <c r="H20" s="7">
        <v>2020</v>
      </c>
      <c r="I20" s="7">
        <v>2021</v>
      </c>
      <c r="J20" s="7">
        <v>2022</v>
      </c>
      <c r="K20" s="7">
        <v>2023</v>
      </c>
      <c r="L20" s="7">
        <v>2024</v>
      </c>
      <c r="M20" s="7"/>
    </row>
    <row r="21" spans="1:20" x14ac:dyDescent="0.25">
      <c r="B21" s="7" t="s">
        <v>252</v>
      </c>
      <c r="C21" s="62">
        <f>C16/C11</f>
        <v>8.2170024305361633E-2</v>
      </c>
      <c r="D21" s="62">
        <f t="shared" ref="D21:K21" si="2">D16/D11</f>
        <v>8.2789211897886211E-2</v>
      </c>
      <c r="E21" s="62">
        <f t="shared" si="2"/>
        <v>8.1482863972227926E-2</v>
      </c>
      <c r="F21" s="62">
        <f t="shared" si="2"/>
        <v>8.0831126101627487E-2</v>
      </c>
      <c r="G21" s="62">
        <f t="shared" si="2"/>
        <v>7.8078781437076722E-2</v>
      </c>
      <c r="H21" s="62">
        <f t="shared" si="2"/>
        <v>7.8991554189466837E-2</v>
      </c>
      <c r="I21" s="62">
        <f t="shared" si="2"/>
        <v>7.9548604528182604E-2</v>
      </c>
      <c r="J21" s="62">
        <f t="shared" si="2"/>
        <v>7.3595966335511354E-2</v>
      </c>
      <c r="K21" s="62">
        <f t="shared" si="2"/>
        <v>7.2627106113649781E-2</v>
      </c>
      <c r="L21" s="62">
        <f t="shared" ref="L21" si="3">L16/L11</f>
        <v>7.146763986262325E-2</v>
      </c>
      <c r="M21" s="59"/>
    </row>
    <row r="22" spans="1:20" x14ac:dyDescent="0.25">
      <c r="B22" s="7" t="s">
        <v>192</v>
      </c>
      <c r="C22" s="59">
        <f>100*(C21/$C$21)</f>
        <v>100</v>
      </c>
      <c r="D22" s="1">
        <f t="shared" ref="D22:K22" si="4">100*(D21/$C$21)</f>
        <v>100.75354437066191</v>
      </c>
      <c r="E22" s="1">
        <f t="shared" si="4"/>
        <v>99.163733564712032</v>
      </c>
      <c r="F22" s="1">
        <f t="shared" si="4"/>
        <v>98.370575869907853</v>
      </c>
      <c r="G22" s="1">
        <f t="shared" si="4"/>
        <v>95.021003215137227</v>
      </c>
      <c r="H22" s="1">
        <f t="shared" si="4"/>
        <v>96.1318374397908</v>
      </c>
      <c r="I22" s="1">
        <f t="shared" si="4"/>
        <v>96.809761467956662</v>
      </c>
      <c r="J22" s="1">
        <f t="shared" si="4"/>
        <v>89.565467404527936</v>
      </c>
      <c r="K22" s="1">
        <f t="shared" si="4"/>
        <v>88.386375357212629</v>
      </c>
      <c r="L22" s="1">
        <f t="shared" ref="L22" si="5">100*(L21/$C$21)</f>
        <v>86.975317905510167</v>
      </c>
      <c r="M22" s="1"/>
    </row>
    <row r="23" spans="1:20" x14ac:dyDescent="0.25">
      <c r="B23" s="7"/>
      <c r="C23" s="59"/>
      <c r="D23" s="1"/>
      <c r="E23" s="1"/>
      <c r="F23" s="1"/>
      <c r="G23" s="1"/>
      <c r="H23" s="1"/>
      <c r="I23" s="1"/>
      <c r="J23" s="1"/>
      <c r="K23" s="1"/>
      <c r="L23" s="1"/>
      <c r="M23" s="1"/>
    </row>
    <row r="25" spans="1:20" x14ac:dyDescent="0.25">
      <c r="C25" s="7">
        <v>2015</v>
      </c>
      <c r="D25" s="7">
        <v>2016</v>
      </c>
      <c r="E25" s="7">
        <v>2017</v>
      </c>
      <c r="F25" s="7">
        <v>2018</v>
      </c>
      <c r="G25" s="7">
        <v>2019</v>
      </c>
      <c r="H25" s="7">
        <v>2020</v>
      </c>
      <c r="I25" s="7">
        <v>2021</v>
      </c>
      <c r="J25" s="7">
        <v>2022</v>
      </c>
      <c r="K25" s="7">
        <v>2023</v>
      </c>
      <c r="L25" s="7">
        <v>2024</v>
      </c>
      <c r="M25" s="7"/>
    </row>
    <row r="26" spans="1:20" x14ac:dyDescent="0.25">
      <c r="B26" s="7" t="s">
        <v>201</v>
      </c>
      <c r="C26" s="68">
        <f>C12</f>
        <v>100</v>
      </c>
      <c r="D26" s="68">
        <f t="shared" ref="D26:L26" si="6">D12</f>
        <v>100.92237202580637</v>
      </c>
      <c r="E26" s="68">
        <f t="shared" si="6"/>
        <v>103.09244988405798</v>
      </c>
      <c r="F26" s="68">
        <f t="shared" si="6"/>
        <v>105.00738647361105</v>
      </c>
      <c r="G26" s="68">
        <f t="shared" si="6"/>
        <v>107.46313074785081</v>
      </c>
      <c r="H26" s="68">
        <f t="shared" si="6"/>
        <v>104.50031710961282</v>
      </c>
      <c r="I26" s="68">
        <f t="shared" si="6"/>
        <v>109.15421625728032</v>
      </c>
      <c r="J26" s="68">
        <f t="shared" si="6"/>
        <v>113.85914365868754</v>
      </c>
      <c r="K26" s="68">
        <f t="shared" si="6"/>
        <v>114.60697151521782</v>
      </c>
      <c r="L26" s="68">
        <f t="shared" si="6"/>
        <v>115.25454071128949</v>
      </c>
      <c r="M26" s="68"/>
      <c r="Q26" s="75"/>
      <c r="R26" s="75">
        <v>2015</v>
      </c>
      <c r="S26" s="75">
        <v>2024</v>
      </c>
    </row>
    <row r="27" spans="1:20" x14ac:dyDescent="0.25">
      <c r="B27" s="7" t="s">
        <v>200</v>
      </c>
      <c r="C27" s="68">
        <f>C17</f>
        <v>100</v>
      </c>
      <c r="D27" s="68">
        <f t="shared" ref="D27:L27" si="7">D17</f>
        <v>101.6828668789453</v>
      </c>
      <c r="E27" s="68">
        <f t="shared" si="7"/>
        <v>102.23032232836154</v>
      </c>
      <c r="F27" s="68">
        <f t="shared" si="7"/>
        <v>103.29637078003091</v>
      </c>
      <c r="G27" s="68">
        <f t="shared" si="7"/>
        <v>102.11254492300243</v>
      </c>
      <c r="H27" s="68">
        <f t="shared" si="7"/>
        <v>100.45807496787889</v>
      </c>
      <c r="I27" s="68">
        <f t="shared" si="7"/>
        <v>105.67193639089064</v>
      </c>
      <c r="J27" s="68">
        <f t="shared" si="7"/>
        <v>101.97847420069644</v>
      </c>
      <c r="K27" s="68">
        <f t="shared" si="7"/>
        <v>101.29694802897417</v>
      </c>
      <c r="L27" s="68">
        <f t="shared" si="7"/>
        <v>100.24300318417964</v>
      </c>
      <c r="M27" s="68"/>
      <c r="Q27" s="77" t="s">
        <v>251</v>
      </c>
      <c r="R27" s="79">
        <f>C16</f>
        <v>214812</v>
      </c>
      <c r="S27" s="79">
        <f>L16</f>
        <v>215334</v>
      </c>
      <c r="T27" s="29">
        <f>S27-R27</f>
        <v>522</v>
      </c>
    </row>
    <row r="28" spans="1:20" x14ac:dyDescent="0.25">
      <c r="B28" s="7" t="s">
        <v>206</v>
      </c>
      <c r="C28" s="68">
        <f>(C27/C26)*100</f>
        <v>100</v>
      </c>
      <c r="D28" s="68">
        <f t="shared" ref="D28:L28" si="8">(D27/D26)*100</f>
        <v>100.75354437066191</v>
      </c>
      <c r="E28" s="68">
        <f t="shared" si="8"/>
        <v>99.163733564712032</v>
      </c>
      <c r="F28" s="68">
        <f t="shared" si="8"/>
        <v>98.370575869907853</v>
      </c>
      <c r="G28" s="68">
        <f t="shared" si="8"/>
        <v>95.021003215137213</v>
      </c>
      <c r="H28" s="68">
        <f t="shared" si="8"/>
        <v>96.131837439790786</v>
      </c>
      <c r="I28" s="68">
        <f t="shared" si="8"/>
        <v>96.809761467956648</v>
      </c>
      <c r="J28" s="68">
        <f t="shared" si="8"/>
        <v>89.565467404527936</v>
      </c>
      <c r="K28" s="68">
        <f t="shared" si="8"/>
        <v>88.386375357212614</v>
      </c>
      <c r="L28" s="68">
        <f t="shared" si="8"/>
        <v>86.975317905510138</v>
      </c>
      <c r="M28" s="68"/>
      <c r="Q28" s="76" t="str">
        <f>B11</f>
        <v>Bruttonasjonalprodukt Fastlands-Norge, markedsverdi</v>
      </c>
      <c r="R28" s="80">
        <f>C11</f>
        <v>2614238</v>
      </c>
      <c r="S28" s="80">
        <f>L11</f>
        <v>3013028</v>
      </c>
      <c r="T28" s="29">
        <f t="shared" ref="T28" si="9">S28-R28</f>
        <v>398790</v>
      </c>
    </row>
    <row r="29" spans="1:20" x14ac:dyDescent="0.25">
      <c r="A29" s="85" t="s">
        <v>250</v>
      </c>
      <c r="B29" s="73" t="s">
        <v>201</v>
      </c>
      <c r="C29" s="74">
        <f>(C11-$C11)/$C11</f>
        <v>0</v>
      </c>
      <c r="D29" s="74">
        <f t="shared" ref="D29:L29" si="10">(D11-$C11)/$C11</f>
        <v>9.2237202580637261E-3</v>
      </c>
      <c r="E29" s="74">
        <f t="shared" si="10"/>
        <v>3.092449884057993E-2</v>
      </c>
      <c r="F29" s="74">
        <f t="shared" si="10"/>
        <v>5.0073864736110481E-2</v>
      </c>
      <c r="G29" s="74">
        <f t="shared" si="10"/>
        <v>7.4631307478508074E-2</v>
      </c>
      <c r="H29" s="74">
        <f t="shared" si="10"/>
        <v>4.5003171096128204E-2</v>
      </c>
      <c r="I29" s="74">
        <f t="shared" si="10"/>
        <v>9.1542162572803246E-2</v>
      </c>
      <c r="J29" s="74">
        <f t="shared" si="10"/>
        <v>0.13859143658687542</v>
      </c>
      <c r="K29" s="74">
        <f t="shared" si="10"/>
        <v>0.14606971515217818</v>
      </c>
      <c r="L29" s="82">
        <f t="shared" si="10"/>
        <v>0.15254540711289485</v>
      </c>
      <c r="M29" s="69"/>
      <c r="Q29" s="78" t="str">
        <f>B21</f>
        <v>Energiintensitet (Energibruk/Faste 2015-priser)</v>
      </c>
      <c r="R29" s="81">
        <f>C21</f>
        <v>8.2170024305361633E-2</v>
      </c>
      <c r="S29" s="81">
        <f>L21</f>
        <v>7.146763986262325E-2</v>
      </c>
      <c r="T29" s="62">
        <f t="shared" ref="T29:T30" si="11">R29-S29</f>
        <v>1.0702384442738383E-2</v>
      </c>
    </row>
    <row r="30" spans="1:20" x14ac:dyDescent="0.25">
      <c r="A30" s="85"/>
      <c r="B30" s="73" t="s">
        <v>200</v>
      </c>
      <c r="C30" s="74">
        <f>(C16-$C16)/$C16</f>
        <v>0</v>
      </c>
      <c r="D30" s="74">
        <f t="shared" ref="D30:L30" si="12">(D16-$C16)/$C16</f>
        <v>1.6828668789453102E-2</v>
      </c>
      <c r="E30" s="74">
        <f t="shared" si="12"/>
        <v>2.2303223283615441E-2</v>
      </c>
      <c r="F30" s="74">
        <f t="shared" si="12"/>
        <v>3.2963707800309106E-2</v>
      </c>
      <c r="G30" s="74">
        <f t="shared" si="12"/>
        <v>2.1125449230024393E-2</v>
      </c>
      <c r="H30" s="74">
        <f t="shared" si="12"/>
        <v>4.5807496787888943E-3</v>
      </c>
      <c r="I30" s="74">
        <f t="shared" si="12"/>
        <v>5.6719363908906389E-2</v>
      </c>
      <c r="J30" s="74">
        <f t="shared" si="12"/>
        <v>1.9784742006964229E-2</v>
      </c>
      <c r="K30" s="74">
        <f t="shared" si="12"/>
        <v>1.2969480289741727E-2</v>
      </c>
      <c r="L30" s="82">
        <f t="shared" si="12"/>
        <v>2.4300318417965479E-3</v>
      </c>
      <c r="Q30" s="78" t="s">
        <v>253</v>
      </c>
      <c r="R30" s="81">
        <f>C31</f>
        <v>0</v>
      </c>
      <c r="S30" s="81">
        <f>L31</f>
        <v>-0.13024682094489837</v>
      </c>
      <c r="T30" s="62">
        <f t="shared" si="11"/>
        <v>0.13024682094489837</v>
      </c>
    </row>
    <row r="31" spans="1:20" x14ac:dyDescent="0.25">
      <c r="A31" s="85"/>
      <c r="B31" s="73" t="s">
        <v>206</v>
      </c>
      <c r="C31" s="74">
        <f>(C21-$C21)/$C21</f>
        <v>0</v>
      </c>
      <c r="D31" s="74">
        <f t="shared" ref="D31:L31" si="13">(D21-$C21)/$C21</f>
        <v>7.5354437066191297E-3</v>
      </c>
      <c r="E31" s="74">
        <f t="shared" si="13"/>
        <v>-8.3626643528797121E-3</v>
      </c>
      <c r="F31" s="74">
        <f t="shared" si="13"/>
        <v>-1.6294241300921483E-2</v>
      </c>
      <c r="G31" s="74">
        <f t="shared" si="13"/>
        <v>-4.9789967848627686E-2</v>
      </c>
      <c r="H31" s="74">
        <f t="shared" si="13"/>
        <v>-3.8681625602091978E-2</v>
      </c>
      <c r="I31" s="74">
        <f t="shared" si="13"/>
        <v>-3.1902385320433456E-2</v>
      </c>
      <c r="J31" s="74">
        <f t="shared" si="13"/>
        <v>-0.10434532595472067</v>
      </c>
      <c r="K31" s="74">
        <f t="shared" si="13"/>
        <v>-0.11613624642787372</v>
      </c>
      <c r="L31" s="82">
        <f t="shared" si="13"/>
        <v>-0.13024682094489837</v>
      </c>
      <c r="N31" s="30">
        <f>(30%+L31)/(2030-L25)</f>
        <v>2.8292196509183604E-2</v>
      </c>
    </row>
  </sheetData>
  <mergeCells count="1">
    <mergeCell ref="A29:A31"/>
  </mergeCells>
  <phoneticPr fontId="8" type="noConversion"/>
  <hyperlinks>
    <hyperlink ref="P16" r:id="rId1" display="https://www.ssb.no/statbank/table/11561/" xr:uid="{C2E1D51F-EC5F-4C39-A38A-908688AF37CE}"/>
    <hyperlink ref="P11" r:id="rId2" display="https://www.ssb.no/statbank/table/09189/" xr:uid="{9F8F751F-563B-41EB-AD23-D2464CCFD405}"/>
    <hyperlink ref="B4" r:id="rId3" xr:uid="{33560B34-9946-4E9F-8B4B-EE1F3648F6E3}"/>
  </hyperlinks>
  <pageMargins left="0.7" right="0.7" top="0.75" bottom="0.75" header="0.3" footer="0.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C4936-553D-46FC-97E2-D40967937D6E}">
  <dimension ref="B2:L37"/>
  <sheetViews>
    <sheetView zoomScale="85" zoomScaleNormal="85" workbookViewId="0">
      <selection activeCell="P25" sqref="P25"/>
    </sheetView>
  </sheetViews>
  <sheetFormatPr baseColWidth="10" defaultRowHeight="15" x14ac:dyDescent="0.25"/>
  <sheetData>
    <row r="2" spans="2:5" x14ac:dyDescent="0.25">
      <c r="B2" t="s">
        <v>208</v>
      </c>
      <c r="C2" t="s">
        <v>261</v>
      </c>
      <c r="D2" t="s">
        <v>261</v>
      </c>
      <c r="E2" t="s">
        <v>260</v>
      </c>
    </row>
    <row r="3" spans="2:5" x14ac:dyDescent="0.25">
      <c r="C3" t="s">
        <v>194</v>
      </c>
      <c r="D3" t="s">
        <v>195</v>
      </c>
      <c r="E3" t="s">
        <v>183</v>
      </c>
    </row>
    <row r="4" spans="2:5" x14ac:dyDescent="0.25">
      <c r="B4">
        <v>2015</v>
      </c>
      <c r="C4" s="1">
        <v>40.309144365208198</v>
      </c>
      <c r="D4" s="1">
        <v>25.013560830331699</v>
      </c>
      <c r="E4" s="1">
        <f>C4+D4</f>
        <v>65.322705195539896</v>
      </c>
    </row>
    <row r="5" spans="2:5" x14ac:dyDescent="0.25">
      <c r="B5">
        <v>2016</v>
      </c>
      <c r="C5" s="1">
        <v>40.5688328295575</v>
      </c>
      <c r="D5" s="1">
        <v>25.166781736912998</v>
      </c>
      <c r="E5" s="1">
        <f t="shared" ref="E5:E18" si="0">C5+D5</f>
        <v>65.735614566470502</v>
      </c>
    </row>
    <row r="6" spans="2:5" x14ac:dyDescent="0.25">
      <c r="B6">
        <v>2017</v>
      </c>
      <c r="C6" s="1">
        <v>40.665782706438101</v>
      </c>
      <c r="D6" s="1">
        <v>25.016110713526398</v>
      </c>
      <c r="E6" s="1">
        <f t="shared" si="0"/>
        <v>65.681893419964496</v>
      </c>
    </row>
    <row r="7" spans="2:5" x14ac:dyDescent="0.25">
      <c r="B7">
        <v>2018</v>
      </c>
      <c r="C7" s="1">
        <v>40.997170128402402</v>
      </c>
      <c r="D7" s="1">
        <v>25.561958185698298</v>
      </c>
      <c r="E7" s="1">
        <f t="shared" si="0"/>
        <v>66.559128314100704</v>
      </c>
    </row>
    <row r="8" spans="2:5" x14ac:dyDescent="0.25">
      <c r="B8">
        <v>2019</v>
      </c>
      <c r="C8" s="1">
        <v>40.632572901959001</v>
      </c>
      <c r="D8" s="1">
        <v>25.194241397336899</v>
      </c>
      <c r="E8" s="1">
        <f t="shared" si="0"/>
        <v>65.826814299295904</v>
      </c>
    </row>
    <row r="9" spans="2:5" x14ac:dyDescent="0.25">
      <c r="B9">
        <v>2020</v>
      </c>
      <c r="C9" s="1">
        <v>43.268279480575998</v>
      </c>
      <c r="D9" s="1">
        <v>25.542345375532399</v>
      </c>
      <c r="E9" s="1">
        <f t="shared" si="0"/>
        <v>68.810624856108404</v>
      </c>
    </row>
    <row r="10" spans="2:5" x14ac:dyDescent="0.25">
      <c r="B10">
        <v>2021</v>
      </c>
      <c r="C10" s="1">
        <v>41.708148043772397</v>
      </c>
      <c r="D10" s="1">
        <v>25.549930110829202</v>
      </c>
      <c r="E10" s="1">
        <f t="shared" si="0"/>
        <v>67.258078154601606</v>
      </c>
    </row>
    <row r="11" spans="2:5" x14ac:dyDescent="0.25">
      <c r="B11">
        <v>2022</v>
      </c>
      <c r="C11" s="1">
        <v>37.924725480614597</v>
      </c>
      <c r="D11" s="1">
        <v>24.019136106468501</v>
      </c>
      <c r="E11" s="1">
        <f t="shared" si="0"/>
        <v>61.943861587083099</v>
      </c>
    </row>
    <row r="12" spans="2:5" x14ac:dyDescent="0.25">
      <c r="B12">
        <v>2023</v>
      </c>
      <c r="C12" s="1">
        <v>38.751250473613702</v>
      </c>
      <c r="D12" s="1">
        <v>22.978472448278598</v>
      </c>
      <c r="E12" s="1">
        <f t="shared" si="0"/>
        <v>61.729722921892304</v>
      </c>
    </row>
    <row r="13" spans="2:5" x14ac:dyDescent="0.25">
      <c r="B13">
        <v>2024</v>
      </c>
      <c r="C13" s="1">
        <v>40.8898782776091</v>
      </c>
      <c r="D13" s="1">
        <v>23.377078145880901</v>
      </c>
      <c r="E13" s="1">
        <f t="shared" si="0"/>
        <v>64.266956423490001</v>
      </c>
    </row>
    <row r="14" spans="2:5" x14ac:dyDescent="0.25">
      <c r="B14">
        <v>2025</v>
      </c>
      <c r="C14" s="1"/>
      <c r="D14" s="1"/>
      <c r="E14" s="1">
        <f t="shared" si="0"/>
        <v>0</v>
      </c>
    </row>
    <row r="15" spans="2:5" x14ac:dyDescent="0.25">
      <c r="B15">
        <v>2026</v>
      </c>
      <c r="C15" s="1"/>
      <c r="D15" s="1"/>
      <c r="E15" s="1">
        <f t="shared" si="0"/>
        <v>0</v>
      </c>
    </row>
    <row r="16" spans="2:5" x14ac:dyDescent="0.25">
      <c r="B16">
        <v>2027</v>
      </c>
      <c r="C16" s="1"/>
      <c r="D16" s="1"/>
      <c r="E16" s="1">
        <f t="shared" si="0"/>
        <v>0</v>
      </c>
    </row>
    <row r="17" spans="2:12" x14ac:dyDescent="0.25">
      <c r="B17">
        <v>2028</v>
      </c>
      <c r="C17" s="1"/>
      <c r="D17" s="1"/>
      <c r="E17" s="1">
        <f t="shared" si="0"/>
        <v>0</v>
      </c>
    </row>
    <row r="18" spans="2:12" x14ac:dyDescent="0.25">
      <c r="B18">
        <v>2029</v>
      </c>
      <c r="C18" s="1"/>
      <c r="D18" s="1"/>
      <c r="E18" s="1">
        <f t="shared" si="0"/>
        <v>0</v>
      </c>
    </row>
    <row r="19" spans="2:12" x14ac:dyDescent="0.25">
      <c r="B19">
        <v>2030</v>
      </c>
      <c r="C19" s="1"/>
      <c r="D19" s="1"/>
      <c r="E19" s="1">
        <v>55.322705195539903</v>
      </c>
    </row>
    <row r="20" spans="2:12" x14ac:dyDescent="0.25">
      <c r="L20" s="26"/>
    </row>
    <row r="21" spans="2:12" x14ac:dyDescent="0.25">
      <c r="L21" s="26"/>
    </row>
    <row r="23" spans="2:12" x14ac:dyDescent="0.25">
      <c r="B23" t="s">
        <v>267</v>
      </c>
    </row>
    <row r="25" spans="2:12" x14ac:dyDescent="0.25">
      <c r="B25" s="83" t="s">
        <v>208</v>
      </c>
      <c r="C25" s="83" t="s">
        <v>209</v>
      </c>
      <c r="D25" s="83" t="s">
        <v>210</v>
      </c>
      <c r="E25" s="83" t="s">
        <v>211</v>
      </c>
      <c r="F25" s="83" t="s">
        <v>212</v>
      </c>
      <c r="G25" s="83" t="s">
        <v>213</v>
      </c>
      <c r="H25" s="83" t="s">
        <v>214</v>
      </c>
      <c r="I25" s="83" t="s">
        <v>215</v>
      </c>
      <c r="J25" s="83" t="s">
        <v>216</v>
      </c>
      <c r="K25" s="83" t="s">
        <v>217</v>
      </c>
    </row>
    <row r="26" spans="2:12" x14ac:dyDescent="0.25">
      <c r="B26">
        <v>2015</v>
      </c>
      <c r="C26" s="5">
        <v>65322.705195539893</v>
      </c>
      <c r="D26" s="5">
        <v>64283</v>
      </c>
      <c r="E26" s="5">
        <v>32148.325195539896</v>
      </c>
      <c r="F26" s="5">
        <v>753</v>
      </c>
      <c r="G26" s="5">
        <v>4.0740000000000005E-2</v>
      </c>
      <c r="H26" s="5">
        <v>3442.239</v>
      </c>
      <c r="I26" s="5">
        <v>3714.5418333333355</v>
      </c>
      <c r="J26" s="5">
        <v>915.64859557507543</v>
      </c>
      <c r="K26" s="5">
        <v>564</v>
      </c>
    </row>
    <row r="27" spans="2:12" x14ac:dyDescent="0.25">
      <c r="B27">
        <v>2016</v>
      </c>
      <c r="C27" s="5">
        <v>65735.614566470496</v>
      </c>
      <c r="D27" s="5">
        <v>66034</v>
      </c>
      <c r="E27" s="5">
        <v>31662.964566470484</v>
      </c>
      <c r="F27" s="5">
        <v>750</v>
      </c>
      <c r="G27" s="5">
        <v>0.29479000000000027</v>
      </c>
      <c r="H27" s="5">
        <v>3599.5009999999997</v>
      </c>
      <c r="I27" s="5">
        <v>3714.5418333333355</v>
      </c>
      <c r="J27" s="5">
        <v>1012.9827217742616</v>
      </c>
      <c r="K27" s="5">
        <v>529</v>
      </c>
    </row>
    <row r="28" spans="2:12" x14ac:dyDescent="0.25">
      <c r="B28">
        <v>2017</v>
      </c>
      <c r="C28" s="5">
        <v>65681.893419964472</v>
      </c>
      <c r="D28" s="5">
        <v>66236</v>
      </c>
      <c r="E28" s="5">
        <v>31541.593419964469</v>
      </c>
      <c r="F28" s="5">
        <v>764</v>
      </c>
      <c r="G28" s="5">
        <v>1.6765099999999953</v>
      </c>
      <c r="H28" s="5">
        <v>3629.527</v>
      </c>
      <c r="I28" s="5">
        <v>3714.5418333333355</v>
      </c>
      <c r="J28" s="5">
        <v>957.75586213989232</v>
      </c>
      <c r="K28" s="5">
        <v>512</v>
      </c>
    </row>
    <row r="29" spans="2:12" x14ac:dyDescent="0.25">
      <c r="B29">
        <v>2018</v>
      </c>
      <c r="C29" s="5">
        <v>66559.128314100701</v>
      </c>
      <c r="D29" s="5">
        <v>67408</v>
      </c>
      <c r="E29" s="5">
        <v>31945.368314100699</v>
      </c>
      <c r="F29" s="5">
        <v>1185</v>
      </c>
      <c r="G29" s="5">
        <v>13.370319999999996</v>
      </c>
      <c r="H29" s="5">
        <v>3621.2719999999999</v>
      </c>
      <c r="I29" s="5">
        <v>3714.5418333333355</v>
      </c>
      <c r="J29" s="5">
        <v>958.20012854549361</v>
      </c>
      <c r="K29" s="5">
        <v>466</v>
      </c>
    </row>
    <row r="30" spans="2:12" x14ac:dyDescent="0.25">
      <c r="B30">
        <v>2019</v>
      </c>
      <c r="C30" s="5">
        <v>65826.814299295831</v>
      </c>
      <c r="D30" s="5">
        <v>66718</v>
      </c>
      <c r="E30" s="5">
        <v>31640.804299295829</v>
      </c>
      <c r="F30" s="5">
        <v>1281</v>
      </c>
      <c r="G30" s="5">
        <v>49.701809999999995</v>
      </c>
      <c r="H30" s="5">
        <v>3615.3630000000003</v>
      </c>
      <c r="I30" s="5">
        <v>3714.5418333333355</v>
      </c>
      <c r="J30" s="5">
        <v>897.93010637827024</v>
      </c>
      <c r="K30" s="5">
        <v>455</v>
      </c>
    </row>
    <row r="31" spans="2:12" x14ac:dyDescent="0.25">
      <c r="B31">
        <v>2020</v>
      </c>
      <c r="C31" s="5">
        <v>68810.624856108421</v>
      </c>
      <c r="D31" s="5">
        <v>66022</v>
      </c>
      <c r="E31" s="5">
        <v>35037.834856108413</v>
      </c>
      <c r="F31" s="5">
        <v>1228</v>
      </c>
      <c r="G31" s="5">
        <v>49.913510000000002</v>
      </c>
      <c r="H31" s="5">
        <v>3241.9660000000003</v>
      </c>
      <c r="I31" s="5">
        <v>3714.5418333333355</v>
      </c>
      <c r="J31" s="5">
        <v>1112.0717479932982</v>
      </c>
      <c r="K31" s="5">
        <v>441</v>
      </c>
    </row>
    <row r="32" spans="2:12" x14ac:dyDescent="0.25">
      <c r="B32">
        <v>2021</v>
      </c>
      <c r="C32" s="5">
        <v>67258.078154601622</v>
      </c>
      <c r="D32" s="5">
        <v>69153</v>
      </c>
      <c r="E32" s="5">
        <v>32061.318154601613</v>
      </c>
      <c r="F32" s="5">
        <v>1682</v>
      </c>
      <c r="G32" s="5">
        <v>73.600590000000011</v>
      </c>
      <c r="H32" s="5">
        <v>3688.3490000000002</v>
      </c>
      <c r="I32" s="5">
        <v>3714.5418333333355</v>
      </c>
      <c r="J32" s="5">
        <v>1021.8753405310017</v>
      </c>
      <c r="K32" s="5">
        <v>439</v>
      </c>
    </row>
    <row r="33" spans="2:11" x14ac:dyDescent="0.25">
      <c r="B33">
        <v>2022</v>
      </c>
      <c r="C33" s="5">
        <v>61943.861587083127</v>
      </c>
      <c r="D33" s="5">
        <v>62168</v>
      </c>
      <c r="E33" s="5">
        <v>30371.55158708313</v>
      </c>
      <c r="F33" s="5">
        <v>1955</v>
      </c>
      <c r="G33" s="5">
        <v>148.91045000000003</v>
      </c>
      <c r="H33" s="5">
        <v>3451.3619999999996</v>
      </c>
      <c r="I33" s="5">
        <v>3714.5418333333355</v>
      </c>
      <c r="J33" s="5">
        <v>831.11982295013445</v>
      </c>
      <c r="K33" s="5">
        <v>421</v>
      </c>
    </row>
    <row r="34" spans="2:11" x14ac:dyDescent="0.25">
      <c r="B34">
        <v>2023</v>
      </c>
      <c r="C34" s="5">
        <v>61729.722921892302</v>
      </c>
      <c r="D34" s="5">
        <v>64367</v>
      </c>
      <c r="E34" s="5">
        <v>29390.962921892307</v>
      </c>
      <c r="F34" s="5">
        <v>2137</v>
      </c>
      <c r="G34" s="5">
        <v>261.62811000000011</v>
      </c>
      <c r="H34" s="5">
        <v>3727.4679999999998</v>
      </c>
      <c r="I34" s="5">
        <v>3714.5418333333355</v>
      </c>
      <c r="J34" s="5">
        <v>1053.3878544477639</v>
      </c>
      <c r="K34" s="5">
        <v>398</v>
      </c>
    </row>
    <row r="35" spans="2:11" x14ac:dyDescent="0.25">
      <c r="B35">
        <v>2024</v>
      </c>
      <c r="C35" s="5">
        <v>64266.956423490003</v>
      </c>
      <c r="D35" s="5">
        <v>64952</v>
      </c>
      <c r="E35" s="5">
        <v>31986.056423490005</v>
      </c>
      <c r="F35" s="5">
        <v>2739</v>
      </c>
      <c r="G35" s="5">
        <v>283.79566000000005</v>
      </c>
      <c r="H35" s="5">
        <v>3431.5380000000005</v>
      </c>
      <c r="I35" s="5">
        <v>3714.5418333333355</v>
      </c>
      <c r="J35" s="5">
        <v>1263.5164621770298</v>
      </c>
      <c r="K35" s="5">
        <v>383</v>
      </c>
    </row>
    <row r="37" spans="2:11" x14ac:dyDescent="0.25">
      <c r="B37" t="s">
        <v>262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55F9B-00C3-4613-81B2-B0996E142040}">
  <dimension ref="A1:AJ60"/>
  <sheetViews>
    <sheetView tabSelected="1" zoomScale="80" zoomScaleNormal="80" workbookViewId="0">
      <pane xSplit="1" ySplit="5" topLeftCell="B6" activePane="bottomRight" state="frozen"/>
      <selection pane="topRight" activeCell="N31" sqref="N31"/>
      <selection pane="bottomLeft" activeCell="N31" sqref="N31"/>
      <selection pane="bottomRight" activeCell="I23" sqref="I23"/>
    </sheetView>
  </sheetViews>
  <sheetFormatPr baseColWidth="10" defaultColWidth="9.42578125" defaultRowHeight="15" x14ac:dyDescent="0.25"/>
  <cols>
    <col min="1" max="1" width="54.42578125" customWidth="1"/>
    <col min="2" max="2" width="21.42578125" customWidth="1"/>
    <col min="3" max="3" width="13.5703125" bestFit="1" customWidth="1"/>
    <col min="4" max="5" width="11.5703125" customWidth="1"/>
    <col min="6" max="7" width="13.5703125" customWidth="1"/>
    <col min="8" max="9" width="11.5703125" customWidth="1"/>
    <col min="10" max="10" width="19.5703125" customWidth="1"/>
    <col min="11" max="11" width="33" style="34" customWidth="1"/>
    <col min="12" max="12" width="15.5703125" customWidth="1"/>
    <col min="13" max="16" width="16.5703125" customWidth="1"/>
    <col min="17" max="17" width="19.5703125" customWidth="1"/>
    <col min="18" max="18" width="8.42578125" customWidth="1"/>
    <col min="19" max="19" width="15.5703125" customWidth="1"/>
    <col min="20" max="20" width="15.42578125" customWidth="1"/>
    <col min="21" max="21" width="13.5703125" customWidth="1"/>
    <col min="22" max="22" width="10.5703125" customWidth="1"/>
    <col min="23" max="23" width="12.42578125" customWidth="1"/>
    <col min="24" max="24" width="18.42578125" customWidth="1"/>
    <col min="25" max="25" width="10.5703125" customWidth="1"/>
    <col min="26" max="26" width="30.5703125" customWidth="1"/>
    <col min="27" max="27" width="13.5703125" customWidth="1"/>
    <col min="28" max="28" width="21.5703125" customWidth="1"/>
    <col min="29" max="29" width="16.42578125" customWidth="1"/>
    <col min="30" max="30" width="14.5703125" customWidth="1"/>
    <col min="31" max="31" width="15" customWidth="1"/>
    <col min="32" max="32" width="20.5703125" customWidth="1"/>
    <col min="33" max="33" width="35.42578125" customWidth="1"/>
  </cols>
  <sheetData>
    <row r="1" spans="1:36" ht="18.75" x14ac:dyDescent="0.3">
      <c r="A1" s="2" t="s">
        <v>5</v>
      </c>
      <c r="C1" s="13"/>
      <c r="D1" s="13"/>
      <c r="E1" s="13"/>
      <c r="F1" s="14"/>
      <c r="G1" s="14"/>
      <c r="H1" s="14"/>
      <c r="I1" s="14"/>
      <c r="J1" s="14"/>
      <c r="K1" s="15"/>
    </row>
    <row r="2" spans="1:36" x14ac:dyDescent="0.25">
      <c r="A2" s="4" t="s">
        <v>1</v>
      </c>
      <c r="C2" s="13"/>
      <c r="D2" s="13"/>
      <c r="E2" s="13"/>
      <c r="F2" s="14"/>
      <c r="G2" s="14"/>
      <c r="H2" s="14"/>
      <c r="I2" s="14"/>
      <c r="J2" s="14"/>
      <c r="K2" s="15"/>
    </row>
    <row r="3" spans="1:36" x14ac:dyDescent="0.25">
      <c r="B3" s="6" t="s">
        <v>6</v>
      </c>
      <c r="C3" s="13"/>
      <c r="D3" s="13"/>
      <c r="E3" s="13"/>
      <c r="F3" s="14"/>
      <c r="G3" s="14"/>
      <c r="H3" s="14"/>
      <c r="I3" s="14"/>
      <c r="J3" s="14"/>
      <c r="K3" s="15"/>
      <c r="M3" s="8"/>
      <c r="N3" s="8"/>
      <c r="O3" s="8"/>
      <c r="P3" s="8"/>
      <c r="Q3" s="8"/>
    </row>
    <row r="4" spans="1:36" ht="18.75" x14ac:dyDescent="0.3">
      <c r="B4" s="25">
        <v>2024</v>
      </c>
      <c r="C4" s="13"/>
      <c r="D4" s="13"/>
      <c r="E4" s="13"/>
      <c r="F4" s="14"/>
      <c r="G4" s="14"/>
      <c r="H4" s="14"/>
      <c r="I4" s="14"/>
      <c r="J4" s="14"/>
      <c r="K4" s="15"/>
    </row>
    <row r="5" spans="1:36" s="16" customFormat="1" x14ac:dyDescent="0.25">
      <c r="B5" s="17" t="s">
        <v>7</v>
      </c>
      <c r="C5" s="18" t="s">
        <v>8</v>
      </c>
      <c r="D5" s="18" t="s">
        <v>9</v>
      </c>
      <c r="E5" s="18" t="s">
        <v>10</v>
      </c>
      <c r="F5" s="19" t="s">
        <v>11</v>
      </c>
      <c r="G5" s="19" t="s">
        <v>12</v>
      </c>
      <c r="H5" s="19" t="s">
        <v>13</v>
      </c>
      <c r="I5" s="19" t="s">
        <v>14</v>
      </c>
      <c r="J5" s="19" t="s">
        <v>15</v>
      </c>
      <c r="K5" s="20" t="s">
        <v>16</v>
      </c>
      <c r="L5" s="6" t="s">
        <v>7</v>
      </c>
      <c r="M5" s="6" t="s">
        <v>17</v>
      </c>
      <c r="N5" s="6" t="s">
        <v>18</v>
      </c>
      <c r="O5" s="6" t="s">
        <v>19</v>
      </c>
      <c r="P5" s="6" t="s">
        <v>20</v>
      </c>
      <c r="Q5" s="6" t="s">
        <v>21</v>
      </c>
      <c r="R5" s="6" t="s">
        <v>22</v>
      </c>
      <c r="S5" s="6" t="s">
        <v>23</v>
      </c>
      <c r="T5" s="6" t="s">
        <v>24</v>
      </c>
      <c r="U5" s="6" t="s">
        <v>25</v>
      </c>
      <c r="V5" s="6" t="s">
        <v>26</v>
      </c>
      <c r="W5" s="6" t="s">
        <v>27</v>
      </c>
      <c r="X5" s="6" t="s">
        <v>28</v>
      </c>
      <c r="Y5" s="6" t="s">
        <v>29</v>
      </c>
      <c r="Z5" s="6" t="s">
        <v>30</v>
      </c>
      <c r="AA5" s="6" t="s">
        <v>31</v>
      </c>
      <c r="AB5" s="6" t="s">
        <v>16</v>
      </c>
      <c r="AC5" s="6" t="s">
        <v>32</v>
      </c>
      <c r="AD5" s="6" t="s">
        <v>33</v>
      </c>
      <c r="AE5" s="6" t="s">
        <v>34</v>
      </c>
      <c r="AF5" s="6" t="s">
        <v>15</v>
      </c>
      <c r="AG5" s="6" t="s">
        <v>35</v>
      </c>
      <c r="AH5" s="6" t="s">
        <v>8</v>
      </c>
      <c r="AI5" s="6" t="s">
        <v>9</v>
      </c>
      <c r="AJ5" s="6" t="s">
        <v>36</v>
      </c>
    </row>
    <row r="6" spans="1:36" x14ac:dyDescent="0.25">
      <c r="A6" s="6" t="s">
        <v>37</v>
      </c>
      <c r="B6" s="29">
        <f>C6+D6+E6+F6+G6+H6+I6+J6+K6</f>
        <v>2402</v>
      </c>
      <c r="C6" s="35">
        <f>AH6</f>
        <v>0</v>
      </c>
      <c r="D6" s="35">
        <f>AI6</f>
        <v>0</v>
      </c>
      <c r="E6" s="35">
        <f>AC6+AD6+AE6+AG6</f>
        <v>1</v>
      </c>
      <c r="F6" s="36">
        <f>U6+Y6+Z6+AA6+P6+Q6</f>
        <v>219</v>
      </c>
      <c r="G6" s="36">
        <f>S6+T6+V6+W6+X6</f>
        <v>1614</v>
      </c>
      <c r="H6" s="36">
        <f>O6+R6</f>
        <v>568</v>
      </c>
      <c r="I6" s="36">
        <f>M6+N6</f>
        <v>0</v>
      </c>
      <c r="J6" s="36">
        <f>AF6</f>
        <v>0</v>
      </c>
      <c r="K6" s="37">
        <f>AB6</f>
        <v>0</v>
      </c>
      <c r="L6" s="5">
        <v>2402</v>
      </c>
      <c r="M6" s="10">
        <v>0</v>
      </c>
      <c r="N6" s="10">
        <v>0</v>
      </c>
      <c r="O6" s="5">
        <v>568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5">
        <v>1614</v>
      </c>
      <c r="Y6" s="10">
        <v>0</v>
      </c>
      <c r="Z6" s="10">
        <v>0</v>
      </c>
      <c r="AA6" s="5">
        <v>219</v>
      </c>
      <c r="AB6" s="10">
        <v>0</v>
      </c>
      <c r="AC6" s="10">
        <v>0</v>
      </c>
      <c r="AD6" s="5">
        <v>1</v>
      </c>
      <c r="AE6" s="10">
        <v>0</v>
      </c>
      <c r="AF6" s="10">
        <v>0</v>
      </c>
      <c r="AG6" s="10">
        <v>0</v>
      </c>
      <c r="AH6" s="10">
        <v>0</v>
      </c>
      <c r="AI6" s="10">
        <v>0</v>
      </c>
      <c r="AJ6" s="10">
        <v>0</v>
      </c>
    </row>
    <row r="7" spans="1:36" x14ac:dyDescent="0.25">
      <c r="A7" s="6" t="s">
        <v>38</v>
      </c>
      <c r="B7" s="29">
        <f t="shared" ref="B7:B55" si="0">C7+D7+E7+F7+G7+H7+I7+J7+K7</f>
        <v>6534</v>
      </c>
      <c r="C7" s="35">
        <f t="shared" ref="C7:D57" si="1">AH7</f>
        <v>0</v>
      </c>
      <c r="D7" s="35">
        <f t="shared" si="1"/>
        <v>0</v>
      </c>
      <c r="E7" s="35">
        <f t="shared" ref="E7:E57" si="2">AC7+AD7+AE7+AG7</f>
        <v>0</v>
      </c>
      <c r="F7" s="36">
        <f t="shared" ref="F7:F57" si="3">U7+Y7+Z7+AA7+P7+Q7</f>
        <v>0</v>
      </c>
      <c r="G7" s="36">
        <f t="shared" ref="G7:G57" si="4">S7+T7+V7+W7+X7</f>
        <v>6534</v>
      </c>
      <c r="H7" s="36">
        <f t="shared" ref="H7:H57" si="5">O7+R7</f>
        <v>0</v>
      </c>
      <c r="I7" s="36">
        <f t="shared" ref="I7:I57" si="6">M7+N7</f>
        <v>0</v>
      </c>
      <c r="J7" s="36">
        <f t="shared" ref="J7:J57" si="7">AF7</f>
        <v>0</v>
      </c>
      <c r="K7" s="37">
        <f t="shared" ref="K7:K57" si="8">AB7</f>
        <v>0</v>
      </c>
      <c r="L7" s="5">
        <v>6534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5">
        <v>0</v>
      </c>
      <c r="T7" s="5">
        <v>6534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0</v>
      </c>
      <c r="AA7" s="10">
        <v>0</v>
      </c>
      <c r="AB7" s="10">
        <v>0</v>
      </c>
      <c r="AC7" s="10">
        <v>0</v>
      </c>
      <c r="AD7" s="10">
        <v>0</v>
      </c>
      <c r="AE7" s="10">
        <v>0</v>
      </c>
      <c r="AF7" s="10">
        <v>0</v>
      </c>
      <c r="AG7" s="10">
        <v>0</v>
      </c>
      <c r="AH7" s="10">
        <v>0</v>
      </c>
      <c r="AI7" s="10">
        <v>0</v>
      </c>
      <c r="AJ7" s="10">
        <v>0</v>
      </c>
    </row>
    <row r="8" spans="1:36" x14ac:dyDescent="0.25">
      <c r="A8" s="6" t="s">
        <v>39</v>
      </c>
      <c r="B8" s="29">
        <f t="shared" si="0"/>
        <v>7340</v>
      </c>
      <c r="C8" s="35">
        <f t="shared" si="1"/>
        <v>0</v>
      </c>
      <c r="D8" s="35">
        <f t="shared" si="1"/>
        <v>0</v>
      </c>
      <c r="E8" s="35">
        <f t="shared" si="2"/>
        <v>0</v>
      </c>
      <c r="F8" s="36">
        <f t="shared" si="3"/>
        <v>3977</v>
      </c>
      <c r="G8" s="36">
        <f t="shared" si="4"/>
        <v>1106</v>
      </c>
      <c r="H8" s="36">
        <f t="shared" si="5"/>
        <v>1930</v>
      </c>
      <c r="I8" s="36">
        <f t="shared" si="6"/>
        <v>67</v>
      </c>
      <c r="J8" s="36">
        <f t="shared" si="7"/>
        <v>0</v>
      </c>
      <c r="K8" s="37">
        <f t="shared" si="8"/>
        <v>260</v>
      </c>
      <c r="L8" s="5">
        <v>3447</v>
      </c>
      <c r="M8" s="5">
        <v>17</v>
      </c>
      <c r="N8" s="5">
        <v>50</v>
      </c>
      <c r="O8" s="5">
        <v>1187</v>
      </c>
      <c r="P8" s="5">
        <v>3843</v>
      </c>
      <c r="Q8" s="5">
        <v>29</v>
      </c>
      <c r="R8" s="5">
        <v>743</v>
      </c>
      <c r="S8" s="5">
        <v>405</v>
      </c>
      <c r="T8" s="5">
        <v>10</v>
      </c>
      <c r="U8" s="5">
        <v>0</v>
      </c>
      <c r="V8" s="5">
        <v>121</v>
      </c>
      <c r="W8" s="5">
        <v>332</v>
      </c>
      <c r="X8" s="5">
        <v>238</v>
      </c>
      <c r="Y8" s="5">
        <v>3</v>
      </c>
      <c r="Z8" s="5">
        <v>60</v>
      </c>
      <c r="AA8" s="5">
        <v>42</v>
      </c>
      <c r="AB8" s="5">
        <v>260</v>
      </c>
      <c r="AC8" s="10">
        <v>0</v>
      </c>
      <c r="AD8" s="10">
        <v>0</v>
      </c>
      <c r="AE8" s="10">
        <v>0</v>
      </c>
      <c r="AF8" s="10">
        <v>0</v>
      </c>
      <c r="AG8" s="10">
        <v>0</v>
      </c>
      <c r="AH8" s="10">
        <v>0</v>
      </c>
      <c r="AI8" s="10">
        <v>0</v>
      </c>
      <c r="AJ8" s="10">
        <v>0</v>
      </c>
    </row>
    <row r="9" spans="1:36" x14ac:dyDescent="0.25">
      <c r="A9" s="6" t="s">
        <v>40</v>
      </c>
      <c r="B9" s="29">
        <f t="shared" si="0"/>
        <v>400792</v>
      </c>
      <c r="C9" s="35">
        <f t="shared" si="1"/>
        <v>137294</v>
      </c>
      <c r="D9" s="35">
        <f t="shared" si="1"/>
        <v>0</v>
      </c>
      <c r="E9" s="35">
        <f t="shared" si="2"/>
        <v>22360</v>
      </c>
      <c r="F9" s="36">
        <f t="shared" si="3"/>
        <v>116556</v>
      </c>
      <c r="G9" s="36">
        <f t="shared" si="4"/>
        <v>52822</v>
      </c>
      <c r="H9" s="36">
        <f t="shared" si="5"/>
        <v>59515</v>
      </c>
      <c r="I9" s="36">
        <f t="shared" si="6"/>
        <v>8229</v>
      </c>
      <c r="J9" s="36">
        <f t="shared" si="7"/>
        <v>2958</v>
      </c>
      <c r="K9" s="37">
        <f t="shared" si="8"/>
        <v>1058</v>
      </c>
      <c r="L9" s="5">
        <v>316418</v>
      </c>
      <c r="M9" s="5">
        <v>5229</v>
      </c>
      <c r="N9" s="5">
        <v>3000</v>
      </c>
      <c r="O9" s="5">
        <v>46572</v>
      </c>
      <c r="P9" s="5">
        <v>82044</v>
      </c>
      <c r="Q9" s="5">
        <v>19284</v>
      </c>
      <c r="R9" s="5">
        <v>12943</v>
      </c>
      <c r="S9" s="5">
        <v>38058</v>
      </c>
      <c r="T9" s="5">
        <v>2171</v>
      </c>
      <c r="U9" s="5">
        <v>12</v>
      </c>
      <c r="V9" s="5">
        <v>2495</v>
      </c>
      <c r="W9" s="5">
        <v>6817</v>
      </c>
      <c r="X9" s="5">
        <v>3281</v>
      </c>
      <c r="Y9" s="5">
        <v>594</v>
      </c>
      <c r="Z9" s="5">
        <v>1958</v>
      </c>
      <c r="AA9" s="5">
        <v>12664</v>
      </c>
      <c r="AB9" s="5">
        <v>1058</v>
      </c>
      <c r="AC9" s="5">
        <v>12957</v>
      </c>
      <c r="AD9" s="5">
        <v>6197</v>
      </c>
      <c r="AE9" s="5">
        <v>947</v>
      </c>
      <c r="AF9" s="5">
        <v>2958</v>
      </c>
      <c r="AG9" s="5">
        <v>2259</v>
      </c>
      <c r="AH9" s="5">
        <v>137294</v>
      </c>
      <c r="AI9" s="10">
        <v>0</v>
      </c>
      <c r="AJ9" s="10">
        <v>0</v>
      </c>
    </row>
    <row r="10" spans="1:36" x14ac:dyDescent="0.25">
      <c r="A10" s="6" t="s">
        <v>41</v>
      </c>
      <c r="B10" s="29">
        <f t="shared" si="0"/>
        <v>252924</v>
      </c>
      <c r="C10" s="35">
        <f t="shared" si="1"/>
        <v>1153</v>
      </c>
      <c r="D10" s="35">
        <f t="shared" si="1"/>
        <v>7835</v>
      </c>
      <c r="E10" s="35">
        <f t="shared" si="2"/>
        <v>5489</v>
      </c>
      <c r="F10" s="36">
        <f t="shared" si="3"/>
        <v>115109</v>
      </c>
      <c r="G10" s="36">
        <f t="shared" si="4"/>
        <v>88809</v>
      </c>
      <c r="H10" s="36">
        <f t="shared" si="5"/>
        <v>11137</v>
      </c>
      <c r="I10" s="36">
        <f t="shared" si="6"/>
        <v>517</v>
      </c>
      <c r="J10" s="36">
        <f t="shared" si="7"/>
        <v>1920</v>
      </c>
      <c r="K10" s="37">
        <f t="shared" si="8"/>
        <v>20955</v>
      </c>
      <c r="L10" s="5">
        <v>2446</v>
      </c>
      <c r="M10" s="5">
        <v>458</v>
      </c>
      <c r="N10" s="5">
        <v>59</v>
      </c>
      <c r="O10" s="5">
        <v>2300</v>
      </c>
      <c r="P10" s="5">
        <v>82504</v>
      </c>
      <c r="Q10" s="5">
        <v>21025</v>
      </c>
      <c r="R10" s="5">
        <v>8837</v>
      </c>
      <c r="S10" s="5">
        <v>46270</v>
      </c>
      <c r="T10" s="5">
        <v>5549</v>
      </c>
      <c r="U10" s="5">
        <v>7</v>
      </c>
      <c r="V10" s="5">
        <v>6367</v>
      </c>
      <c r="W10" s="5">
        <v>17824</v>
      </c>
      <c r="X10" s="5">
        <v>12799</v>
      </c>
      <c r="Y10" s="5">
        <v>90</v>
      </c>
      <c r="Z10" s="10">
        <v>0</v>
      </c>
      <c r="AA10" s="5">
        <v>11483</v>
      </c>
      <c r="AB10" s="5">
        <v>20955</v>
      </c>
      <c r="AC10" s="5">
        <v>3179</v>
      </c>
      <c r="AD10" s="5">
        <v>184</v>
      </c>
      <c r="AE10" s="5">
        <v>46</v>
      </c>
      <c r="AF10" s="5">
        <v>1920</v>
      </c>
      <c r="AG10" s="5">
        <v>2080</v>
      </c>
      <c r="AH10" s="5">
        <v>1153</v>
      </c>
      <c r="AI10" s="5">
        <v>7835</v>
      </c>
      <c r="AJ10" s="10">
        <v>0</v>
      </c>
    </row>
    <row r="11" spans="1:36" x14ac:dyDescent="0.25">
      <c r="A11" s="6" t="s">
        <v>42</v>
      </c>
      <c r="B11" s="29">
        <f t="shared" si="0"/>
        <v>635</v>
      </c>
      <c r="C11" s="35">
        <f t="shared" si="1"/>
        <v>0</v>
      </c>
      <c r="D11" s="35">
        <f t="shared" si="1"/>
        <v>0</v>
      </c>
      <c r="E11" s="35">
        <f t="shared" si="2"/>
        <v>0</v>
      </c>
      <c r="F11" s="36">
        <f t="shared" si="3"/>
        <v>0</v>
      </c>
      <c r="G11" s="36">
        <f t="shared" si="4"/>
        <v>0</v>
      </c>
      <c r="H11" s="36">
        <f t="shared" si="5"/>
        <v>0</v>
      </c>
      <c r="I11" s="36">
        <f t="shared" si="6"/>
        <v>635</v>
      </c>
      <c r="J11" s="36">
        <f t="shared" si="7"/>
        <v>0</v>
      </c>
      <c r="K11" s="37">
        <f t="shared" si="8"/>
        <v>0</v>
      </c>
      <c r="L11" s="5">
        <v>281</v>
      </c>
      <c r="M11" s="5">
        <v>458</v>
      </c>
      <c r="N11" s="5">
        <v>177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0">
        <v>0</v>
      </c>
      <c r="AB11" s="10">
        <v>0</v>
      </c>
      <c r="AC11" s="10">
        <v>0</v>
      </c>
      <c r="AD11" s="10">
        <v>0</v>
      </c>
      <c r="AE11" s="10">
        <v>0</v>
      </c>
      <c r="AF11" s="10">
        <v>0</v>
      </c>
      <c r="AG11" s="10">
        <v>0</v>
      </c>
      <c r="AH11" s="10">
        <v>0</v>
      </c>
      <c r="AI11" s="10">
        <v>0</v>
      </c>
      <c r="AJ11" s="10">
        <v>0</v>
      </c>
    </row>
    <row r="12" spans="1:36" x14ac:dyDescent="0.25">
      <c r="A12" s="6" t="s">
        <v>43</v>
      </c>
      <c r="B12" s="29">
        <f t="shared" si="0"/>
        <v>233178</v>
      </c>
      <c r="C12" s="35">
        <f t="shared" si="1"/>
        <v>0</v>
      </c>
      <c r="D12" s="35">
        <f t="shared" si="1"/>
        <v>0</v>
      </c>
      <c r="E12" s="35">
        <f t="shared" si="2"/>
        <v>0</v>
      </c>
      <c r="F12" s="36">
        <f t="shared" si="3"/>
        <v>115182</v>
      </c>
      <c r="G12" s="36">
        <f t="shared" si="4"/>
        <v>88525</v>
      </c>
      <c r="H12" s="36">
        <f t="shared" si="5"/>
        <v>11954</v>
      </c>
      <c r="I12" s="36">
        <f t="shared" si="6"/>
        <v>0</v>
      </c>
      <c r="J12" s="36">
        <f t="shared" si="7"/>
        <v>0</v>
      </c>
      <c r="K12" s="37">
        <f t="shared" si="8"/>
        <v>17517</v>
      </c>
      <c r="L12" s="5">
        <v>3154</v>
      </c>
      <c r="M12" s="10">
        <v>0</v>
      </c>
      <c r="N12" s="10">
        <v>0</v>
      </c>
      <c r="O12" s="10">
        <v>0</v>
      </c>
      <c r="P12" s="5">
        <v>82504</v>
      </c>
      <c r="Q12" s="5">
        <v>21025</v>
      </c>
      <c r="R12" s="5">
        <v>11954</v>
      </c>
      <c r="S12" s="5">
        <v>45830</v>
      </c>
      <c r="T12" s="5">
        <v>5549</v>
      </c>
      <c r="U12" s="5">
        <v>7</v>
      </c>
      <c r="V12" s="5">
        <v>6523</v>
      </c>
      <c r="W12" s="5">
        <v>17824</v>
      </c>
      <c r="X12" s="5">
        <v>12799</v>
      </c>
      <c r="Y12" s="5">
        <v>163</v>
      </c>
      <c r="Z12" s="10">
        <v>0</v>
      </c>
      <c r="AA12" s="5">
        <v>11483</v>
      </c>
      <c r="AB12" s="5">
        <v>17517</v>
      </c>
      <c r="AC12" s="10">
        <v>0</v>
      </c>
      <c r="AD12" s="10">
        <v>0</v>
      </c>
      <c r="AE12" s="10">
        <v>0</v>
      </c>
      <c r="AF12" s="10">
        <v>0</v>
      </c>
      <c r="AG12" s="10">
        <v>0</v>
      </c>
      <c r="AH12" s="10">
        <v>0</v>
      </c>
      <c r="AI12" s="10">
        <v>0</v>
      </c>
      <c r="AJ12" s="10">
        <v>0</v>
      </c>
    </row>
    <row r="13" spans="1:36" x14ac:dyDescent="0.25">
      <c r="A13" s="6" t="s">
        <v>44</v>
      </c>
      <c r="B13" s="29" t="e">
        <f t="shared" si="0"/>
        <v>#VALUE!</v>
      </c>
      <c r="C13" s="35">
        <f t="shared" si="1"/>
        <v>463</v>
      </c>
      <c r="D13" s="35">
        <f t="shared" si="1"/>
        <v>0</v>
      </c>
      <c r="E13" s="35">
        <f t="shared" si="2"/>
        <v>8</v>
      </c>
      <c r="F13" s="36">
        <f t="shared" si="3"/>
        <v>0</v>
      </c>
      <c r="G13" s="36">
        <f t="shared" si="4"/>
        <v>28</v>
      </c>
      <c r="H13" s="36">
        <f t="shared" si="5"/>
        <v>0</v>
      </c>
      <c r="I13" s="36" t="e">
        <f t="shared" si="6"/>
        <v>#VALUE!</v>
      </c>
      <c r="J13" s="36">
        <f t="shared" si="7"/>
        <v>0</v>
      </c>
      <c r="K13" s="37">
        <f t="shared" si="8"/>
        <v>0</v>
      </c>
      <c r="L13" s="5">
        <v>195</v>
      </c>
      <c r="M13" s="10">
        <v>0</v>
      </c>
      <c r="N13" s="5" t="s">
        <v>240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5">
        <v>28</v>
      </c>
      <c r="W13" s="10">
        <v>0</v>
      </c>
      <c r="X13" s="10">
        <v>0</v>
      </c>
      <c r="Y13" s="10">
        <v>0</v>
      </c>
      <c r="Z13" s="10">
        <v>0</v>
      </c>
      <c r="AA13" s="10">
        <v>0</v>
      </c>
      <c r="AB13" s="10">
        <v>0</v>
      </c>
      <c r="AC13" s="10">
        <v>0</v>
      </c>
      <c r="AD13" s="10">
        <v>0</v>
      </c>
      <c r="AE13" s="5">
        <v>8</v>
      </c>
      <c r="AF13" s="10">
        <v>0</v>
      </c>
      <c r="AG13" s="10">
        <v>0</v>
      </c>
      <c r="AH13" s="5">
        <v>463</v>
      </c>
      <c r="AI13" s="10">
        <v>0</v>
      </c>
      <c r="AJ13" s="10">
        <v>0</v>
      </c>
    </row>
    <row r="14" spans="1:36" x14ac:dyDescent="0.25">
      <c r="A14" s="6" t="s">
        <v>45</v>
      </c>
      <c r="B14" s="29">
        <f t="shared" si="0"/>
        <v>9469</v>
      </c>
      <c r="C14" s="35">
        <f t="shared" si="1"/>
        <v>1882</v>
      </c>
      <c r="D14" s="35">
        <f t="shared" si="1"/>
        <v>2160</v>
      </c>
      <c r="E14" s="35">
        <f t="shared" si="2"/>
        <v>1904</v>
      </c>
      <c r="F14" s="36">
        <f t="shared" si="3"/>
        <v>7</v>
      </c>
      <c r="G14" s="36">
        <f t="shared" si="4"/>
        <v>127</v>
      </c>
      <c r="H14" s="36">
        <f t="shared" si="5"/>
        <v>2193</v>
      </c>
      <c r="I14" s="36">
        <f t="shared" si="6"/>
        <v>0</v>
      </c>
      <c r="J14" s="36">
        <f t="shared" si="7"/>
        <v>1196</v>
      </c>
      <c r="K14" s="37">
        <f t="shared" si="8"/>
        <v>0</v>
      </c>
      <c r="L14" s="5">
        <v>1385</v>
      </c>
      <c r="M14" s="10">
        <v>0</v>
      </c>
      <c r="N14" s="10">
        <v>0</v>
      </c>
      <c r="O14" s="5">
        <v>2186</v>
      </c>
      <c r="P14" s="10">
        <v>0</v>
      </c>
      <c r="Q14" s="10">
        <v>0</v>
      </c>
      <c r="R14" s="5">
        <v>7</v>
      </c>
      <c r="S14" s="10">
        <v>0</v>
      </c>
      <c r="T14" s="10">
        <v>0</v>
      </c>
      <c r="U14" s="10">
        <v>0</v>
      </c>
      <c r="V14" s="5">
        <v>127</v>
      </c>
      <c r="W14" s="10">
        <v>0</v>
      </c>
      <c r="X14" s="10">
        <v>0</v>
      </c>
      <c r="Y14" s="5">
        <v>7</v>
      </c>
      <c r="Z14" s="10">
        <v>0</v>
      </c>
      <c r="AA14" s="10">
        <v>0</v>
      </c>
      <c r="AB14" s="10">
        <v>0</v>
      </c>
      <c r="AC14" s="5">
        <v>576</v>
      </c>
      <c r="AD14" s="5">
        <v>24</v>
      </c>
      <c r="AE14" s="5">
        <v>8</v>
      </c>
      <c r="AF14" s="5">
        <v>1196</v>
      </c>
      <c r="AG14" s="5">
        <v>1296</v>
      </c>
      <c r="AH14" s="5">
        <v>1882</v>
      </c>
      <c r="AI14" s="5">
        <v>2160</v>
      </c>
      <c r="AJ14" s="10">
        <v>0</v>
      </c>
    </row>
    <row r="15" spans="1:36" x14ac:dyDescent="0.25">
      <c r="A15" s="6" t="s">
        <v>46</v>
      </c>
      <c r="B15" s="29">
        <f t="shared" si="0"/>
        <v>11451</v>
      </c>
      <c r="C15" s="35">
        <f t="shared" si="1"/>
        <v>1192</v>
      </c>
      <c r="D15" s="35">
        <f t="shared" si="1"/>
        <v>5675</v>
      </c>
      <c r="E15" s="35">
        <f t="shared" si="2"/>
        <v>3577</v>
      </c>
      <c r="F15" s="36">
        <f t="shared" si="3"/>
        <v>65</v>
      </c>
      <c r="G15" s="36">
        <f t="shared" si="4"/>
        <v>1</v>
      </c>
      <c r="H15" s="36">
        <f t="shared" si="5"/>
        <v>213</v>
      </c>
      <c r="I15" s="36">
        <f t="shared" si="6"/>
        <v>4</v>
      </c>
      <c r="J15" s="36">
        <f t="shared" si="7"/>
        <v>724</v>
      </c>
      <c r="K15" s="37">
        <f t="shared" si="8"/>
        <v>0</v>
      </c>
      <c r="L15" s="5">
        <v>102</v>
      </c>
      <c r="M15" s="10">
        <v>0</v>
      </c>
      <c r="N15" s="5">
        <v>4</v>
      </c>
      <c r="O15" s="5">
        <v>114</v>
      </c>
      <c r="P15" s="10">
        <v>0</v>
      </c>
      <c r="Q15" s="10">
        <v>0</v>
      </c>
      <c r="R15" s="5">
        <v>99</v>
      </c>
      <c r="S15" s="10">
        <v>0</v>
      </c>
      <c r="T15" s="10">
        <v>0</v>
      </c>
      <c r="U15" s="10">
        <v>0</v>
      </c>
      <c r="V15" s="5">
        <v>1</v>
      </c>
      <c r="W15" s="10">
        <v>0</v>
      </c>
      <c r="X15" s="10">
        <v>0</v>
      </c>
      <c r="Y15" s="5">
        <v>65</v>
      </c>
      <c r="Z15" s="10">
        <v>0</v>
      </c>
      <c r="AA15" s="10">
        <v>0</v>
      </c>
      <c r="AB15" s="10">
        <v>0</v>
      </c>
      <c r="AC15" s="5">
        <v>2603</v>
      </c>
      <c r="AD15" s="5">
        <v>160</v>
      </c>
      <c r="AE15" s="5">
        <v>30</v>
      </c>
      <c r="AF15" s="5">
        <v>724</v>
      </c>
      <c r="AG15" s="5">
        <v>784</v>
      </c>
      <c r="AH15" s="5">
        <v>1192</v>
      </c>
      <c r="AI15" s="5">
        <v>5675</v>
      </c>
      <c r="AJ15" s="10">
        <v>0</v>
      </c>
    </row>
    <row r="16" spans="1:36" x14ac:dyDescent="0.25">
      <c r="A16" s="6" t="s">
        <v>47</v>
      </c>
      <c r="B16" s="29">
        <f t="shared" si="0"/>
        <v>6890</v>
      </c>
      <c r="C16" s="35">
        <f t="shared" si="1"/>
        <v>0</v>
      </c>
      <c r="D16" s="35">
        <f t="shared" si="1"/>
        <v>0</v>
      </c>
      <c r="E16" s="35">
        <f t="shared" si="2"/>
        <v>0</v>
      </c>
      <c r="F16" s="36">
        <f t="shared" si="3"/>
        <v>0</v>
      </c>
      <c r="G16" s="36">
        <f t="shared" si="4"/>
        <v>440</v>
      </c>
      <c r="H16" s="36">
        <f t="shared" si="5"/>
        <v>3012</v>
      </c>
      <c r="I16" s="36">
        <f t="shared" si="6"/>
        <v>0</v>
      </c>
      <c r="J16" s="36">
        <f t="shared" si="7"/>
        <v>0</v>
      </c>
      <c r="K16" s="37">
        <f t="shared" si="8"/>
        <v>3438</v>
      </c>
      <c r="L16" s="5">
        <v>866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5">
        <v>3012</v>
      </c>
      <c r="S16" s="5">
        <v>440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10">
        <v>0</v>
      </c>
      <c r="AB16" s="5">
        <v>3438</v>
      </c>
      <c r="AC16" s="10">
        <v>0</v>
      </c>
      <c r="AD16" s="10">
        <v>0</v>
      </c>
      <c r="AE16" s="10">
        <v>0</v>
      </c>
      <c r="AF16" s="10">
        <v>0</v>
      </c>
      <c r="AG16" s="10">
        <v>0</v>
      </c>
      <c r="AH16" s="10">
        <v>0</v>
      </c>
      <c r="AI16" s="10">
        <v>0</v>
      </c>
      <c r="AJ16" s="10">
        <v>0</v>
      </c>
    </row>
    <row r="17" spans="1:36" s="23" customFormat="1" x14ac:dyDescent="0.25">
      <c r="A17" s="22" t="s">
        <v>48</v>
      </c>
      <c r="B17" s="38">
        <f t="shared" si="0"/>
        <v>62397</v>
      </c>
      <c r="C17" s="39">
        <f t="shared" si="1"/>
        <v>14352</v>
      </c>
      <c r="D17" s="39">
        <f t="shared" si="1"/>
        <v>179</v>
      </c>
      <c r="E17" s="39">
        <f t="shared" si="2"/>
        <v>13</v>
      </c>
      <c r="F17" s="40">
        <f t="shared" si="3"/>
        <v>13</v>
      </c>
      <c r="G17" s="40">
        <f t="shared" si="4"/>
        <v>3375</v>
      </c>
      <c r="H17" s="40">
        <f t="shared" si="5"/>
        <v>38354</v>
      </c>
      <c r="I17" s="40">
        <f t="shared" si="6"/>
        <v>0</v>
      </c>
      <c r="J17" s="40">
        <f t="shared" si="7"/>
        <v>0</v>
      </c>
      <c r="K17" s="41">
        <f t="shared" si="8"/>
        <v>6111</v>
      </c>
      <c r="L17" s="5">
        <v>62397</v>
      </c>
      <c r="M17" s="10">
        <v>0</v>
      </c>
      <c r="N17" s="10">
        <v>0</v>
      </c>
      <c r="O17" s="5">
        <v>38075</v>
      </c>
      <c r="P17" s="10">
        <v>0</v>
      </c>
      <c r="Q17" s="10">
        <v>0</v>
      </c>
      <c r="R17" s="5">
        <v>279</v>
      </c>
      <c r="S17" s="10">
        <v>0</v>
      </c>
      <c r="T17" s="10">
        <v>0</v>
      </c>
      <c r="U17" s="5">
        <v>0</v>
      </c>
      <c r="V17" s="5">
        <v>46</v>
      </c>
      <c r="W17" s="10">
        <v>0</v>
      </c>
      <c r="X17" s="5">
        <v>3329</v>
      </c>
      <c r="Y17" s="5">
        <v>13</v>
      </c>
      <c r="Z17" s="10">
        <v>0</v>
      </c>
      <c r="AA17" s="10">
        <v>0</v>
      </c>
      <c r="AB17" s="5">
        <v>6111</v>
      </c>
      <c r="AC17" s="10">
        <v>0</v>
      </c>
      <c r="AD17" s="5">
        <v>13</v>
      </c>
      <c r="AE17" s="10">
        <v>0</v>
      </c>
      <c r="AF17" s="10">
        <v>0</v>
      </c>
      <c r="AG17" s="10">
        <v>0</v>
      </c>
      <c r="AH17" s="5">
        <v>14352</v>
      </c>
      <c r="AI17" s="5">
        <v>179</v>
      </c>
      <c r="AJ17" s="10">
        <v>0</v>
      </c>
    </row>
    <row r="18" spans="1:36" x14ac:dyDescent="0.25">
      <c r="A18" s="6" t="s">
        <v>49</v>
      </c>
      <c r="B18" s="29">
        <f t="shared" si="0"/>
        <v>53027</v>
      </c>
      <c r="C18" s="35">
        <f t="shared" si="1"/>
        <v>11552</v>
      </c>
      <c r="D18" s="35">
        <f t="shared" si="1"/>
        <v>16</v>
      </c>
      <c r="E18" s="35">
        <f t="shared" si="2"/>
        <v>9</v>
      </c>
      <c r="F18" s="36">
        <f t="shared" si="3"/>
        <v>9</v>
      </c>
      <c r="G18" s="36">
        <f t="shared" si="4"/>
        <v>3370</v>
      </c>
      <c r="H18" s="36">
        <f t="shared" si="5"/>
        <v>38071</v>
      </c>
      <c r="I18" s="36">
        <f t="shared" si="6"/>
        <v>0</v>
      </c>
      <c r="J18" s="36">
        <f t="shared" si="7"/>
        <v>0</v>
      </c>
      <c r="K18" s="37">
        <f t="shared" si="8"/>
        <v>0</v>
      </c>
      <c r="L18" s="5">
        <v>53010</v>
      </c>
      <c r="M18" s="10">
        <v>0</v>
      </c>
      <c r="N18" s="10">
        <v>0</v>
      </c>
      <c r="O18" s="5">
        <v>38070</v>
      </c>
      <c r="P18" s="10">
        <v>0</v>
      </c>
      <c r="Q18" s="10">
        <v>0</v>
      </c>
      <c r="R18" s="5">
        <v>1</v>
      </c>
      <c r="S18" s="10">
        <v>0</v>
      </c>
      <c r="T18" s="10">
        <v>0</v>
      </c>
      <c r="U18" s="5">
        <v>0</v>
      </c>
      <c r="V18" s="5">
        <v>41</v>
      </c>
      <c r="W18" s="10">
        <v>0</v>
      </c>
      <c r="X18" s="5">
        <v>3329</v>
      </c>
      <c r="Y18" s="5">
        <v>9</v>
      </c>
      <c r="Z18" s="10">
        <v>0</v>
      </c>
      <c r="AA18" s="10">
        <v>0</v>
      </c>
      <c r="AB18" s="10">
        <v>0</v>
      </c>
      <c r="AC18" s="10">
        <v>0</v>
      </c>
      <c r="AD18" s="5">
        <v>9</v>
      </c>
      <c r="AE18" s="10">
        <v>0</v>
      </c>
      <c r="AF18" s="10">
        <v>0</v>
      </c>
      <c r="AG18" s="10">
        <v>0</v>
      </c>
      <c r="AH18" s="5">
        <v>11552</v>
      </c>
      <c r="AI18" s="5">
        <v>16</v>
      </c>
      <c r="AJ18" s="10">
        <v>0</v>
      </c>
    </row>
    <row r="19" spans="1:36" x14ac:dyDescent="0.25">
      <c r="A19" s="6" t="s">
        <v>50</v>
      </c>
      <c r="B19" s="29">
        <f t="shared" si="0"/>
        <v>6</v>
      </c>
      <c r="C19" s="35">
        <f t="shared" si="1"/>
        <v>5</v>
      </c>
      <c r="D19" s="35">
        <f t="shared" si="1"/>
        <v>0</v>
      </c>
      <c r="E19" s="35">
        <f t="shared" si="2"/>
        <v>0</v>
      </c>
      <c r="F19" s="36">
        <f t="shared" si="3"/>
        <v>0</v>
      </c>
      <c r="G19" s="36">
        <f t="shared" si="4"/>
        <v>1</v>
      </c>
      <c r="H19" s="36">
        <f t="shared" si="5"/>
        <v>0</v>
      </c>
      <c r="I19" s="36">
        <f t="shared" si="6"/>
        <v>0</v>
      </c>
      <c r="J19" s="36">
        <f t="shared" si="7"/>
        <v>0</v>
      </c>
      <c r="K19" s="37">
        <f t="shared" si="8"/>
        <v>0</v>
      </c>
      <c r="L19" s="5">
        <v>6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5">
        <v>1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5">
        <v>0</v>
      </c>
      <c r="AE19" s="10">
        <v>0</v>
      </c>
      <c r="AF19" s="10">
        <v>0</v>
      </c>
      <c r="AG19" s="10">
        <v>0</v>
      </c>
      <c r="AH19" s="5">
        <v>5</v>
      </c>
      <c r="AI19" s="10">
        <v>0</v>
      </c>
      <c r="AJ19" s="10">
        <v>0</v>
      </c>
    </row>
    <row r="20" spans="1:36" x14ac:dyDescent="0.25">
      <c r="A20" s="6" t="s">
        <v>51</v>
      </c>
      <c r="B20" s="29">
        <f t="shared" si="0"/>
        <v>6774</v>
      </c>
      <c r="C20" s="35">
        <f t="shared" si="1"/>
        <v>382</v>
      </c>
      <c r="D20" s="35">
        <f t="shared" si="1"/>
        <v>0</v>
      </c>
      <c r="E20" s="35">
        <f t="shared" si="2"/>
        <v>0</v>
      </c>
      <c r="F20" s="36">
        <f t="shared" si="3"/>
        <v>0</v>
      </c>
      <c r="G20" s="36">
        <f t="shared" si="4"/>
        <v>1</v>
      </c>
      <c r="H20" s="36">
        <f t="shared" si="5"/>
        <v>280</v>
      </c>
      <c r="I20" s="36">
        <f t="shared" si="6"/>
        <v>0</v>
      </c>
      <c r="J20" s="36">
        <f t="shared" si="7"/>
        <v>0</v>
      </c>
      <c r="K20" s="37">
        <f t="shared" si="8"/>
        <v>6111</v>
      </c>
      <c r="L20" s="5">
        <v>6774</v>
      </c>
      <c r="M20" s="10">
        <v>0</v>
      </c>
      <c r="N20" s="10">
        <v>0</v>
      </c>
      <c r="O20" s="5">
        <v>5</v>
      </c>
      <c r="P20" s="10">
        <v>0</v>
      </c>
      <c r="Q20" s="10">
        <v>0</v>
      </c>
      <c r="R20" s="5">
        <v>275</v>
      </c>
      <c r="S20" s="10">
        <v>0</v>
      </c>
      <c r="T20" s="10">
        <v>0</v>
      </c>
      <c r="U20" s="10">
        <v>0</v>
      </c>
      <c r="V20" s="5">
        <v>1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5">
        <v>6111</v>
      </c>
      <c r="AC20" s="10">
        <v>0</v>
      </c>
      <c r="AD20" s="5">
        <v>0</v>
      </c>
      <c r="AE20" s="10">
        <v>0</v>
      </c>
      <c r="AF20" s="10">
        <v>0</v>
      </c>
      <c r="AG20" s="10">
        <v>0</v>
      </c>
      <c r="AH20" s="5">
        <v>382</v>
      </c>
      <c r="AI20" s="10">
        <v>0</v>
      </c>
      <c r="AJ20" s="10">
        <v>0</v>
      </c>
    </row>
    <row r="21" spans="1:36" x14ac:dyDescent="0.25">
      <c r="A21" s="6" t="s">
        <v>52</v>
      </c>
      <c r="B21" s="29">
        <f t="shared" si="0"/>
        <v>1579</v>
      </c>
      <c r="C21" s="35">
        <f t="shared" si="1"/>
        <v>1579</v>
      </c>
      <c r="D21" s="35">
        <f t="shared" si="1"/>
        <v>0</v>
      </c>
      <c r="E21" s="35">
        <f t="shared" si="2"/>
        <v>0</v>
      </c>
      <c r="F21" s="36">
        <f t="shared" si="3"/>
        <v>0</v>
      </c>
      <c r="G21" s="36">
        <f t="shared" si="4"/>
        <v>0</v>
      </c>
      <c r="H21" s="36">
        <f t="shared" si="5"/>
        <v>0</v>
      </c>
      <c r="I21" s="36">
        <f t="shared" si="6"/>
        <v>0</v>
      </c>
      <c r="J21" s="36">
        <f t="shared" si="7"/>
        <v>0</v>
      </c>
      <c r="K21" s="37">
        <f t="shared" si="8"/>
        <v>0</v>
      </c>
      <c r="L21" s="5">
        <v>1579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5">
        <v>1579</v>
      </c>
      <c r="AI21" s="10">
        <v>0</v>
      </c>
      <c r="AJ21" s="10">
        <v>0</v>
      </c>
    </row>
    <row r="22" spans="1:36" x14ac:dyDescent="0.25">
      <c r="A22" s="6" t="s">
        <v>53</v>
      </c>
      <c r="B22" s="29">
        <f t="shared" si="0"/>
        <v>650</v>
      </c>
      <c r="C22" s="35">
        <f t="shared" si="1"/>
        <v>650</v>
      </c>
      <c r="D22" s="35">
        <f t="shared" si="1"/>
        <v>0</v>
      </c>
      <c r="E22" s="35">
        <f t="shared" si="2"/>
        <v>0</v>
      </c>
      <c r="F22" s="36">
        <f t="shared" si="3"/>
        <v>0</v>
      </c>
      <c r="G22" s="36">
        <f t="shared" si="4"/>
        <v>0</v>
      </c>
      <c r="H22" s="36">
        <f t="shared" si="5"/>
        <v>0</v>
      </c>
      <c r="I22" s="36">
        <f t="shared" si="6"/>
        <v>0</v>
      </c>
      <c r="J22" s="36">
        <f t="shared" si="7"/>
        <v>0</v>
      </c>
      <c r="K22" s="37">
        <f t="shared" si="8"/>
        <v>0</v>
      </c>
      <c r="L22" s="5">
        <v>650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5">
        <v>650</v>
      </c>
      <c r="AI22" s="10">
        <v>0</v>
      </c>
      <c r="AJ22" s="10">
        <v>0</v>
      </c>
    </row>
    <row r="23" spans="1:36" x14ac:dyDescent="0.25">
      <c r="A23" s="6" t="s">
        <v>54</v>
      </c>
      <c r="B23" s="29">
        <f t="shared" si="0"/>
        <v>0</v>
      </c>
      <c r="C23" s="35">
        <f t="shared" si="1"/>
        <v>0</v>
      </c>
      <c r="D23" s="35">
        <f t="shared" si="1"/>
        <v>0</v>
      </c>
      <c r="E23" s="35">
        <f t="shared" si="2"/>
        <v>0</v>
      </c>
      <c r="F23" s="36">
        <f t="shared" si="3"/>
        <v>0</v>
      </c>
      <c r="G23" s="36">
        <f t="shared" si="4"/>
        <v>0</v>
      </c>
      <c r="H23" s="36">
        <f t="shared" si="5"/>
        <v>0</v>
      </c>
      <c r="I23" s="36">
        <f t="shared" si="6"/>
        <v>0</v>
      </c>
      <c r="J23" s="36">
        <f t="shared" si="7"/>
        <v>0</v>
      </c>
      <c r="K23" s="37">
        <f t="shared" si="8"/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10">
        <v>0</v>
      </c>
      <c r="AC23" s="10">
        <v>0</v>
      </c>
      <c r="AD23" s="10">
        <v>0</v>
      </c>
      <c r="AE23" s="10">
        <v>0</v>
      </c>
      <c r="AF23" s="10">
        <v>0</v>
      </c>
      <c r="AG23" s="10">
        <v>0</v>
      </c>
      <c r="AH23" s="10">
        <v>0</v>
      </c>
      <c r="AI23" s="10">
        <v>0</v>
      </c>
      <c r="AJ23" s="10">
        <v>0</v>
      </c>
    </row>
    <row r="24" spans="1:36" x14ac:dyDescent="0.25">
      <c r="A24" s="6" t="s">
        <v>55</v>
      </c>
      <c r="B24" s="29">
        <f t="shared" si="0"/>
        <v>0</v>
      </c>
      <c r="C24" s="35">
        <f t="shared" si="1"/>
        <v>0</v>
      </c>
      <c r="D24" s="35">
        <f t="shared" si="1"/>
        <v>0</v>
      </c>
      <c r="E24" s="35">
        <f t="shared" si="2"/>
        <v>0</v>
      </c>
      <c r="F24" s="36">
        <f t="shared" si="3"/>
        <v>0</v>
      </c>
      <c r="G24" s="36">
        <f t="shared" si="4"/>
        <v>0</v>
      </c>
      <c r="H24" s="36">
        <f t="shared" si="5"/>
        <v>0</v>
      </c>
      <c r="I24" s="36">
        <f t="shared" si="6"/>
        <v>0</v>
      </c>
      <c r="J24" s="36">
        <f t="shared" si="7"/>
        <v>0</v>
      </c>
      <c r="K24" s="37">
        <f t="shared" si="8"/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  <c r="AH24" s="10">
        <v>0</v>
      </c>
      <c r="AI24" s="10">
        <v>0</v>
      </c>
      <c r="AJ24" s="10">
        <v>0</v>
      </c>
    </row>
    <row r="25" spans="1:36" x14ac:dyDescent="0.25">
      <c r="A25" s="6" t="s">
        <v>56</v>
      </c>
      <c r="B25" s="29">
        <f t="shared" si="0"/>
        <v>131</v>
      </c>
      <c r="C25" s="35">
        <f t="shared" si="1"/>
        <v>56</v>
      </c>
      <c r="D25" s="35">
        <f t="shared" si="1"/>
        <v>54</v>
      </c>
      <c r="E25" s="35">
        <f t="shared" si="2"/>
        <v>0</v>
      </c>
      <c r="F25" s="36">
        <f t="shared" si="3"/>
        <v>20</v>
      </c>
      <c r="G25" s="36">
        <f t="shared" si="4"/>
        <v>1</v>
      </c>
      <c r="H25" s="36">
        <f t="shared" si="5"/>
        <v>0</v>
      </c>
      <c r="I25" s="36">
        <f t="shared" si="6"/>
        <v>0</v>
      </c>
      <c r="J25" s="36">
        <f t="shared" si="7"/>
        <v>0</v>
      </c>
      <c r="K25" s="37">
        <f t="shared" si="8"/>
        <v>0</v>
      </c>
      <c r="L25" s="5">
        <v>130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5">
        <v>1</v>
      </c>
      <c r="W25" s="10">
        <v>0</v>
      </c>
      <c r="X25" s="10">
        <v>0</v>
      </c>
      <c r="Y25" s="5">
        <v>20</v>
      </c>
      <c r="Z25" s="10">
        <v>0</v>
      </c>
      <c r="AA25" s="10">
        <v>0</v>
      </c>
      <c r="AB25" s="10">
        <v>0</v>
      </c>
      <c r="AC25" s="10">
        <v>0</v>
      </c>
      <c r="AD25" s="10">
        <v>0</v>
      </c>
      <c r="AE25" s="10">
        <v>0</v>
      </c>
      <c r="AF25" s="10">
        <v>0</v>
      </c>
      <c r="AG25" s="10">
        <v>0</v>
      </c>
      <c r="AH25" s="5">
        <v>56</v>
      </c>
      <c r="AI25" s="5">
        <v>54</v>
      </c>
      <c r="AJ25" s="10">
        <v>0</v>
      </c>
    </row>
    <row r="26" spans="1:36" x14ac:dyDescent="0.25">
      <c r="A26" s="6" t="s">
        <v>57</v>
      </c>
      <c r="B26" s="29">
        <f t="shared" si="0"/>
        <v>247</v>
      </c>
      <c r="C26" s="35">
        <f t="shared" si="1"/>
        <v>128</v>
      </c>
      <c r="D26" s="35">
        <f t="shared" si="1"/>
        <v>109</v>
      </c>
      <c r="E26" s="35">
        <f t="shared" si="2"/>
        <v>3</v>
      </c>
      <c r="F26" s="36">
        <f t="shared" si="3"/>
        <v>3</v>
      </c>
      <c r="G26" s="36">
        <f t="shared" si="4"/>
        <v>1</v>
      </c>
      <c r="H26" s="36">
        <f t="shared" si="5"/>
        <v>3</v>
      </c>
      <c r="I26" s="36">
        <f t="shared" si="6"/>
        <v>0</v>
      </c>
      <c r="J26" s="36">
        <f t="shared" si="7"/>
        <v>0</v>
      </c>
      <c r="K26" s="37">
        <f t="shared" si="8"/>
        <v>0</v>
      </c>
      <c r="L26" s="5">
        <v>247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5">
        <v>3</v>
      </c>
      <c r="S26" s="10">
        <v>0</v>
      </c>
      <c r="T26" s="10">
        <v>0</v>
      </c>
      <c r="U26" s="10">
        <v>0</v>
      </c>
      <c r="V26" s="5">
        <v>1</v>
      </c>
      <c r="W26" s="10">
        <v>0</v>
      </c>
      <c r="X26" s="10">
        <v>0</v>
      </c>
      <c r="Y26" s="5">
        <v>3</v>
      </c>
      <c r="Z26" s="10">
        <v>0</v>
      </c>
      <c r="AA26" s="10">
        <v>0</v>
      </c>
      <c r="AB26" s="10">
        <v>0</v>
      </c>
      <c r="AC26" s="10">
        <v>0</v>
      </c>
      <c r="AD26" s="5">
        <v>3</v>
      </c>
      <c r="AE26" s="10">
        <v>0</v>
      </c>
      <c r="AF26" s="10">
        <v>0</v>
      </c>
      <c r="AG26" s="10">
        <v>0</v>
      </c>
      <c r="AH26" s="5">
        <v>128</v>
      </c>
      <c r="AI26" s="5">
        <v>109</v>
      </c>
      <c r="AJ26" s="10">
        <v>0</v>
      </c>
    </row>
    <row r="27" spans="1:36" x14ac:dyDescent="0.25">
      <c r="A27" s="6" t="s">
        <v>58</v>
      </c>
      <c r="B27" s="29">
        <f t="shared" si="0"/>
        <v>9157</v>
      </c>
      <c r="C27" s="35">
        <f t="shared" si="1"/>
        <v>7806</v>
      </c>
      <c r="D27" s="35">
        <f t="shared" si="1"/>
        <v>804</v>
      </c>
      <c r="E27" s="35">
        <f t="shared" si="2"/>
        <v>116</v>
      </c>
      <c r="F27" s="36">
        <f t="shared" si="3"/>
        <v>0</v>
      </c>
      <c r="G27" s="36">
        <f t="shared" si="4"/>
        <v>0</v>
      </c>
      <c r="H27" s="36">
        <f t="shared" si="5"/>
        <v>39</v>
      </c>
      <c r="I27" s="36">
        <f t="shared" si="6"/>
        <v>15</v>
      </c>
      <c r="J27" s="36">
        <f t="shared" si="7"/>
        <v>0</v>
      </c>
      <c r="K27" s="37">
        <f t="shared" si="8"/>
        <v>377</v>
      </c>
      <c r="L27" s="5">
        <v>9157</v>
      </c>
      <c r="M27" s="10">
        <v>0</v>
      </c>
      <c r="N27" s="5">
        <v>15</v>
      </c>
      <c r="O27" s="5">
        <v>39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10">
        <v>0</v>
      </c>
      <c r="AB27" s="5">
        <v>377</v>
      </c>
      <c r="AC27" s="10">
        <v>0</v>
      </c>
      <c r="AD27" s="10">
        <v>0</v>
      </c>
      <c r="AE27" s="5">
        <v>116</v>
      </c>
      <c r="AF27" s="10">
        <v>0</v>
      </c>
      <c r="AG27" s="10">
        <v>0</v>
      </c>
      <c r="AH27" s="5">
        <v>7806</v>
      </c>
      <c r="AI27" s="5">
        <v>804</v>
      </c>
      <c r="AJ27" s="10">
        <v>0</v>
      </c>
    </row>
    <row r="28" spans="1:36" s="23" customFormat="1" x14ac:dyDescent="0.25">
      <c r="A28" s="22" t="s">
        <v>59</v>
      </c>
      <c r="B28" s="38">
        <f t="shared" si="0"/>
        <v>236303</v>
      </c>
      <c r="C28" s="39">
        <f t="shared" si="1"/>
        <v>117143</v>
      </c>
      <c r="D28" s="39">
        <f t="shared" si="1"/>
        <v>6852</v>
      </c>
      <c r="E28" s="39">
        <f t="shared" si="2"/>
        <v>17627</v>
      </c>
      <c r="F28" s="40">
        <f t="shared" si="3"/>
        <v>287</v>
      </c>
      <c r="G28" s="40">
        <f t="shared" si="4"/>
        <v>54217</v>
      </c>
      <c r="H28" s="40">
        <f t="shared" si="5"/>
        <v>19325</v>
      </c>
      <c r="I28" s="40">
        <f t="shared" si="6"/>
        <v>7845</v>
      </c>
      <c r="J28" s="40">
        <f t="shared" si="7"/>
        <v>1042</v>
      </c>
      <c r="K28" s="41">
        <f t="shared" si="8"/>
        <v>11965</v>
      </c>
      <c r="L28" s="5">
        <v>236304</v>
      </c>
      <c r="M28" s="5">
        <v>4734</v>
      </c>
      <c r="N28" s="5">
        <v>3111</v>
      </c>
      <c r="O28" s="5">
        <v>5397</v>
      </c>
      <c r="P28" s="10">
        <v>0</v>
      </c>
      <c r="Q28" s="10">
        <v>0</v>
      </c>
      <c r="R28" s="5">
        <v>13928</v>
      </c>
      <c r="S28" s="5">
        <v>6416</v>
      </c>
      <c r="T28" s="5">
        <v>4295</v>
      </c>
      <c r="U28" s="5">
        <v>5</v>
      </c>
      <c r="V28" s="5">
        <v>8733</v>
      </c>
      <c r="W28" s="5">
        <v>22314</v>
      </c>
      <c r="X28" s="5">
        <v>12459</v>
      </c>
      <c r="Y28" s="5">
        <v>215</v>
      </c>
      <c r="Z28" s="5">
        <v>43</v>
      </c>
      <c r="AA28" s="5">
        <v>24</v>
      </c>
      <c r="AB28" s="5">
        <v>11965</v>
      </c>
      <c r="AC28" s="5">
        <v>9785</v>
      </c>
      <c r="AD28" s="5">
        <v>6787</v>
      </c>
      <c r="AE28" s="5">
        <v>880</v>
      </c>
      <c r="AF28" s="5">
        <v>1042</v>
      </c>
      <c r="AG28" s="5">
        <v>175</v>
      </c>
      <c r="AH28" s="5">
        <v>117143</v>
      </c>
      <c r="AI28" s="5">
        <v>6852</v>
      </c>
      <c r="AJ28" s="10">
        <v>0</v>
      </c>
    </row>
    <row r="29" spans="1:36" x14ac:dyDescent="0.25">
      <c r="A29" s="6" t="s">
        <v>60</v>
      </c>
      <c r="B29" s="29">
        <f t="shared" si="0"/>
        <v>20971</v>
      </c>
      <c r="C29" s="35">
        <f t="shared" si="1"/>
        <v>0</v>
      </c>
      <c r="D29" s="35">
        <f t="shared" si="1"/>
        <v>0</v>
      </c>
      <c r="E29" s="35">
        <f t="shared" si="2"/>
        <v>3</v>
      </c>
      <c r="F29" s="36">
        <f t="shared" si="3"/>
        <v>0</v>
      </c>
      <c r="G29" s="36">
        <f t="shared" si="4"/>
        <v>0</v>
      </c>
      <c r="H29" s="36">
        <f t="shared" si="5"/>
        <v>12319</v>
      </c>
      <c r="I29" s="36">
        <f t="shared" si="6"/>
        <v>381</v>
      </c>
      <c r="J29" s="36">
        <f t="shared" si="7"/>
        <v>0</v>
      </c>
      <c r="K29" s="37">
        <f t="shared" si="8"/>
        <v>8268</v>
      </c>
      <c r="L29" s="5">
        <v>20970</v>
      </c>
      <c r="M29" s="5">
        <v>381</v>
      </c>
      <c r="N29" s="10">
        <v>0</v>
      </c>
      <c r="O29" s="5">
        <v>1459</v>
      </c>
      <c r="P29" s="10">
        <v>0</v>
      </c>
      <c r="Q29" s="10">
        <v>0</v>
      </c>
      <c r="R29" s="5">
        <v>10860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5">
        <v>8268</v>
      </c>
      <c r="AC29" s="10">
        <v>0</v>
      </c>
      <c r="AD29" s="5">
        <v>3</v>
      </c>
      <c r="AE29" s="10">
        <v>0</v>
      </c>
      <c r="AF29" s="10">
        <v>0</v>
      </c>
      <c r="AG29" s="10">
        <v>0</v>
      </c>
      <c r="AH29" s="10">
        <v>0</v>
      </c>
      <c r="AI29" s="10">
        <v>0</v>
      </c>
      <c r="AJ29" s="10">
        <v>0</v>
      </c>
    </row>
    <row r="30" spans="1:36" x14ac:dyDescent="0.25">
      <c r="A30" s="6" t="s">
        <v>61</v>
      </c>
      <c r="B30" s="29">
        <f t="shared" si="0"/>
        <v>12330</v>
      </c>
      <c r="C30" s="35">
        <f t="shared" si="1"/>
        <v>0</v>
      </c>
      <c r="D30" s="35">
        <f t="shared" si="1"/>
        <v>0</v>
      </c>
      <c r="E30" s="35">
        <f t="shared" si="2"/>
        <v>0</v>
      </c>
      <c r="F30" s="36">
        <f t="shared" si="3"/>
        <v>0</v>
      </c>
      <c r="G30" s="36">
        <f t="shared" si="4"/>
        <v>0</v>
      </c>
      <c r="H30" s="36">
        <f t="shared" si="5"/>
        <v>12319</v>
      </c>
      <c r="I30" s="36">
        <f t="shared" si="6"/>
        <v>0</v>
      </c>
      <c r="J30" s="36">
        <f t="shared" si="7"/>
        <v>0</v>
      </c>
      <c r="K30" s="37">
        <f t="shared" si="8"/>
        <v>11</v>
      </c>
      <c r="L30" s="5">
        <v>12330</v>
      </c>
      <c r="M30" s="10">
        <v>0</v>
      </c>
      <c r="N30" s="10">
        <v>0</v>
      </c>
      <c r="O30" s="5">
        <v>1459</v>
      </c>
      <c r="P30" s="10">
        <v>0</v>
      </c>
      <c r="Q30" s="10">
        <v>0</v>
      </c>
      <c r="R30" s="5">
        <v>10860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5">
        <v>11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</row>
    <row r="31" spans="1:36" x14ac:dyDescent="0.25">
      <c r="A31" s="6" t="s">
        <v>62</v>
      </c>
      <c r="B31" s="29">
        <f t="shared" si="0"/>
        <v>8640</v>
      </c>
      <c r="C31" s="35">
        <f t="shared" si="1"/>
        <v>0</v>
      </c>
      <c r="D31" s="35">
        <f t="shared" si="1"/>
        <v>0</v>
      </c>
      <c r="E31" s="35">
        <f t="shared" si="2"/>
        <v>3</v>
      </c>
      <c r="F31" s="36">
        <f t="shared" si="3"/>
        <v>0</v>
      </c>
      <c r="G31" s="36">
        <f t="shared" si="4"/>
        <v>0</v>
      </c>
      <c r="H31" s="36">
        <f t="shared" si="5"/>
        <v>0</v>
      </c>
      <c r="I31" s="36">
        <f t="shared" si="6"/>
        <v>381</v>
      </c>
      <c r="J31" s="36">
        <f t="shared" si="7"/>
        <v>0</v>
      </c>
      <c r="K31" s="37">
        <f t="shared" si="8"/>
        <v>8256</v>
      </c>
      <c r="L31" s="5">
        <v>8640</v>
      </c>
      <c r="M31" s="5">
        <v>381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5">
        <v>8256</v>
      </c>
      <c r="AC31" s="10">
        <v>0</v>
      </c>
      <c r="AD31" s="5">
        <v>3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</row>
    <row r="32" spans="1:36" s="23" customFormat="1" x14ac:dyDescent="0.25">
      <c r="A32" s="22" t="s">
        <v>63</v>
      </c>
      <c r="B32" s="38">
        <f>C32+D32+E32+F32+G32+H32+I32+J32+K32</f>
        <v>215332</v>
      </c>
      <c r="C32" s="39">
        <f t="shared" si="1"/>
        <v>117143</v>
      </c>
      <c r="D32" s="39">
        <f t="shared" si="1"/>
        <v>6852</v>
      </c>
      <c r="E32" s="39">
        <f t="shared" si="2"/>
        <v>17624</v>
      </c>
      <c r="F32" s="40">
        <f t="shared" si="3"/>
        <v>287</v>
      </c>
      <c r="G32" s="40">
        <f t="shared" si="4"/>
        <v>54217</v>
      </c>
      <c r="H32" s="40">
        <f t="shared" si="5"/>
        <v>7006</v>
      </c>
      <c r="I32" s="40">
        <f t="shared" si="6"/>
        <v>7464</v>
      </c>
      <c r="J32" s="40">
        <f t="shared" si="7"/>
        <v>1042</v>
      </c>
      <c r="K32" s="41">
        <f t="shared" si="8"/>
        <v>3697</v>
      </c>
      <c r="L32" s="5">
        <v>215334</v>
      </c>
      <c r="M32" s="5">
        <v>4353</v>
      </c>
      <c r="N32" s="5">
        <v>3111</v>
      </c>
      <c r="O32" s="5">
        <v>3938</v>
      </c>
      <c r="P32" s="10">
        <v>0</v>
      </c>
      <c r="Q32" s="10">
        <v>0</v>
      </c>
      <c r="R32" s="5">
        <v>3068</v>
      </c>
      <c r="S32" s="5">
        <v>6416</v>
      </c>
      <c r="T32" s="5">
        <v>4295</v>
      </c>
      <c r="U32" s="5">
        <v>5</v>
      </c>
      <c r="V32" s="5">
        <v>8733</v>
      </c>
      <c r="W32" s="5">
        <v>22314</v>
      </c>
      <c r="X32" s="5">
        <v>12459</v>
      </c>
      <c r="Y32" s="5">
        <v>215</v>
      </c>
      <c r="Z32" s="5">
        <v>43</v>
      </c>
      <c r="AA32" s="5">
        <v>24</v>
      </c>
      <c r="AB32" s="5">
        <v>3697</v>
      </c>
      <c r="AC32" s="5">
        <v>9785</v>
      </c>
      <c r="AD32" s="5">
        <v>6784</v>
      </c>
      <c r="AE32" s="5">
        <v>880</v>
      </c>
      <c r="AF32" s="5">
        <v>1042</v>
      </c>
      <c r="AG32" s="5">
        <v>175</v>
      </c>
      <c r="AH32" s="5">
        <v>117143</v>
      </c>
      <c r="AI32" s="5">
        <v>6852</v>
      </c>
      <c r="AJ32" s="10">
        <v>0</v>
      </c>
    </row>
    <row r="33" spans="1:36" x14ac:dyDescent="0.25">
      <c r="A33" s="6" t="s">
        <v>64</v>
      </c>
      <c r="B33" s="29">
        <f t="shared" si="0"/>
        <v>72166</v>
      </c>
      <c r="C33" s="35">
        <f t="shared" si="1"/>
        <v>45976</v>
      </c>
      <c r="D33" s="35">
        <f t="shared" si="1"/>
        <v>736</v>
      </c>
      <c r="E33" s="35">
        <f t="shared" si="2"/>
        <v>4981</v>
      </c>
      <c r="F33" s="36">
        <f t="shared" si="3"/>
        <v>409</v>
      </c>
      <c r="G33" s="36">
        <f t="shared" si="4"/>
        <v>3229</v>
      </c>
      <c r="H33" s="36">
        <f t="shared" si="5"/>
        <v>4763</v>
      </c>
      <c r="I33" s="36">
        <f t="shared" si="6"/>
        <v>7463</v>
      </c>
      <c r="J33" s="36">
        <f t="shared" si="7"/>
        <v>912</v>
      </c>
      <c r="K33" s="37">
        <f t="shared" si="8"/>
        <v>3697</v>
      </c>
      <c r="L33" s="5">
        <v>72165</v>
      </c>
      <c r="M33" s="5">
        <v>4352</v>
      </c>
      <c r="N33" s="5">
        <v>3111</v>
      </c>
      <c r="O33" s="5">
        <v>2483</v>
      </c>
      <c r="P33" s="10">
        <v>0</v>
      </c>
      <c r="Q33" s="10">
        <v>0</v>
      </c>
      <c r="R33" s="5">
        <v>2280</v>
      </c>
      <c r="S33" s="10">
        <v>0</v>
      </c>
      <c r="T33" s="10">
        <v>0</v>
      </c>
      <c r="U33" s="5">
        <v>12</v>
      </c>
      <c r="V33" s="5">
        <v>3229</v>
      </c>
      <c r="W33" s="10">
        <v>0</v>
      </c>
      <c r="X33" s="10">
        <v>0</v>
      </c>
      <c r="Y33" s="5">
        <v>330</v>
      </c>
      <c r="Z33" s="5">
        <v>43</v>
      </c>
      <c r="AA33" s="5">
        <v>24</v>
      </c>
      <c r="AB33" s="5">
        <v>3697</v>
      </c>
      <c r="AC33" s="5">
        <v>4175</v>
      </c>
      <c r="AD33" s="5">
        <v>603</v>
      </c>
      <c r="AE33" s="5">
        <v>28</v>
      </c>
      <c r="AF33" s="5">
        <v>912</v>
      </c>
      <c r="AG33" s="5">
        <v>175</v>
      </c>
      <c r="AH33" s="5">
        <v>45976</v>
      </c>
      <c r="AI33" s="5">
        <v>736</v>
      </c>
      <c r="AJ33" s="10">
        <v>0</v>
      </c>
    </row>
    <row r="34" spans="1:36" x14ac:dyDescent="0.25">
      <c r="A34" s="6" t="s">
        <v>65</v>
      </c>
      <c r="B34" s="29">
        <f t="shared" si="0"/>
        <v>8907</v>
      </c>
      <c r="C34" s="35">
        <f t="shared" si="1"/>
        <v>4758</v>
      </c>
      <c r="D34" s="35">
        <f t="shared" si="1"/>
        <v>1</v>
      </c>
      <c r="E34" s="35">
        <f t="shared" si="2"/>
        <v>314</v>
      </c>
      <c r="F34" s="36">
        <f t="shared" si="3"/>
        <v>4</v>
      </c>
      <c r="G34" s="36">
        <f t="shared" si="4"/>
        <v>14</v>
      </c>
      <c r="H34" s="36">
        <f t="shared" si="5"/>
        <v>43</v>
      </c>
      <c r="I34" s="36">
        <f t="shared" si="6"/>
        <v>3586</v>
      </c>
      <c r="J34" s="36">
        <f t="shared" si="7"/>
        <v>0</v>
      </c>
      <c r="K34" s="37">
        <f t="shared" si="8"/>
        <v>187</v>
      </c>
      <c r="L34" s="5">
        <v>8907</v>
      </c>
      <c r="M34" s="5">
        <v>1459</v>
      </c>
      <c r="N34" s="5">
        <v>2127</v>
      </c>
      <c r="O34" s="5">
        <v>34</v>
      </c>
      <c r="P34" s="10">
        <v>0</v>
      </c>
      <c r="Q34" s="10">
        <v>0</v>
      </c>
      <c r="R34" s="5">
        <v>9</v>
      </c>
      <c r="S34" s="10">
        <v>0</v>
      </c>
      <c r="T34" s="10">
        <v>0</v>
      </c>
      <c r="U34" s="10">
        <v>0</v>
      </c>
      <c r="V34" s="5">
        <v>14</v>
      </c>
      <c r="W34" s="10">
        <v>0</v>
      </c>
      <c r="X34" s="10">
        <v>0</v>
      </c>
      <c r="Y34" s="5">
        <v>4</v>
      </c>
      <c r="Z34" s="10">
        <v>0</v>
      </c>
      <c r="AA34" s="10">
        <v>0</v>
      </c>
      <c r="AB34" s="5">
        <v>187</v>
      </c>
      <c r="AC34" s="5">
        <v>312</v>
      </c>
      <c r="AD34" s="5">
        <v>2</v>
      </c>
      <c r="AE34" s="10">
        <v>0</v>
      </c>
      <c r="AF34" s="5">
        <v>0</v>
      </c>
      <c r="AG34" s="10">
        <v>0</v>
      </c>
      <c r="AH34" s="5">
        <v>4758</v>
      </c>
      <c r="AI34" s="5">
        <v>1</v>
      </c>
      <c r="AJ34" s="10">
        <v>0</v>
      </c>
    </row>
    <row r="35" spans="1:36" x14ac:dyDescent="0.25">
      <c r="A35" s="6" t="s">
        <v>66</v>
      </c>
      <c r="B35" s="29">
        <f t="shared" si="0"/>
        <v>15972</v>
      </c>
      <c r="C35" s="35">
        <f t="shared" si="1"/>
        <v>6655</v>
      </c>
      <c r="D35" s="35">
        <f t="shared" si="1"/>
        <v>162</v>
      </c>
      <c r="E35" s="35">
        <f t="shared" si="2"/>
        <v>1239</v>
      </c>
      <c r="F35" s="36">
        <f t="shared" si="3"/>
        <v>68</v>
      </c>
      <c r="G35" s="36">
        <f t="shared" si="4"/>
        <v>25</v>
      </c>
      <c r="H35" s="36">
        <f t="shared" si="5"/>
        <v>1485</v>
      </c>
      <c r="I35" s="36">
        <f t="shared" si="6"/>
        <v>2804</v>
      </c>
      <c r="J35" s="36">
        <f t="shared" si="7"/>
        <v>143</v>
      </c>
      <c r="K35" s="37">
        <f t="shared" si="8"/>
        <v>3391</v>
      </c>
      <c r="L35" s="5">
        <v>15972</v>
      </c>
      <c r="M35" s="5">
        <v>2392</v>
      </c>
      <c r="N35" s="5">
        <v>412</v>
      </c>
      <c r="O35" s="5">
        <v>734</v>
      </c>
      <c r="P35" s="10">
        <v>0</v>
      </c>
      <c r="Q35" s="10">
        <v>0</v>
      </c>
      <c r="R35" s="5">
        <v>751</v>
      </c>
      <c r="S35" s="10">
        <v>0</v>
      </c>
      <c r="T35" s="10">
        <v>0</v>
      </c>
      <c r="U35" s="5">
        <v>0</v>
      </c>
      <c r="V35" s="5">
        <v>25</v>
      </c>
      <c r="W35" s="10">
        <v>0</v>
      </c>
      <c r="X35" s="10">
        <v>0</v>
      </c>
      <c r="Y35" s="5">
        <v>64</v>
      </c>
      <c r="Z35" s="10">
        <v>0</v>
      </c>
      <c r="AA35" s="5">
        <v>4</v>
      </c>
      <c r="AB35" s="5">
        <v>3391</v>
      </c>
      <c r="AC35" s="5">
        <v>1210</v>
      </c>
      <c r="AD35" s="5">
        <v>10</v>
      </c>
      <c r="AE35" s="5">
        <v>19</v>
      </c>
      <c r="AF35" s="5">
        <v>143</v>
      </c>
      <c r="AG35" s="10">
        <v>0</v>
      </c>
      <c r="AH35" s="5">
        <v>6655</v>
      </c>
      <c r="AI35" s="5">
        <v>162</v>
      </c>
      <c r="AJ35" s="10">
        <v>0</v>
      </c>
    </row>
    <row r="36" spans="1:36" x14ac:dyDescent="0.25">
      <c r="A36" s="6" t="s">
        <v>67</v>
      </c>
      <c r="B36" s="29">
        <f t="shared" si="0"/>
        <v>23402</v>
      </c>
      <c r="C36" s="35">
        <f t="shared" si="1"/>
        <v>21955</v>
      </c>
      <c r="D36" s="35">
        <f t="shared" si="1"/>
        <v>15</v>
      </c>
      <c r="E36" s="35">
        <f t="shared" si="2"/>
        <v>39</v>
      </c>
      <c r="F36" s="36">
        <f t="shared" si="3"/>
        <v>11</v>
      </c>
      <c r="G36" s="36">
        <f t="shared" si="4"/>
        <v>69</v>
      </c>
      <c r="H36" s="36">
        <f t="shared" si="5"/>
        <v>617</v>
      </c>
      <c r="I36" s="36">
        <f t="shared" si="6"/>
        <v>637</v>
      </c>
      <c r="J36" s="36">
        <f t="shared" si="7"/>
        <v>3</v>
      </c>
      <c r="K36" s="37">
        <f t="shared" si="8"/>
        <v>56</v>
      </c>
      <c r="L36" s="5">
        <v>23402</v>
      </c>
      <c r="M36" s="5">
        <v>158</v>
      </c>
      <c r="N36" s="5">
        <v>479</v>
      </c>
      <c r="O36" s="5">
        <v>378</v>
      </c>
      <c r="P36" s="10">
        <v>0</v>
      </c>
      <c r="Q36" s="10">
        <v>0</v>
      </c>
      <c r="R36" s="5">
        <v>239</v>
      </c>
      <c r="S36" s="10">
        <v>0</v>
      </c>
      <c r="T36" s="10">
        <v>0</v>
      </c>
      <c r="U36" s="10">
        <v>0</v>
      </c>
      <c r="V36" s="5">
        <v>69</v>
      </c>
      <c r="W36" s="10">
        <v>0</v>
      </c>
      <c r="X36" s="10">
        <v>0</v>
      </c>
      <c r="Y36" s="5">
        <v>11</v>
      </c>
      <c r="Z36" s="10">
        <v>0</v>
      </c>
      <c r="AA36" s="10">
        <v>0</v>
      </c>
      <c r="AB36" s="5">
        <v>56</v>
      </c>
      <c r="AC36" s="10">
        <v>0</v>
      </c>
      <c r="AD36" s="5">
        <v>39</v>
      </c>
      <c r="AE36" s="10">
        <v>0</v>
      </c>
      <c r="AF36" s="5">
        <v>3</v>
      </c>
      <c r="AG36" s="10">
        <v>0</v>
      </c>
      <c r="AH36" s="5">
        <v>21955</v>
      </c>
      <c r="AI36" s="5">
        <v>15</v>
      </c>
      <c r="AJ36" s="10">
        <v>0</v>
      </c>
    </row>
    <row r="37" spans="1:36" x14ac:dyDescent="0.25">
      <c r="A37" s="6" t="s">
        <v>68</v>
      </c>
      <c r="B37" s="29">
        <f t="shared" si="0"/>
        <v>3436</v>
      </c>
      <c r="C37" s="35">
        <f t="shared" si="1"/>
        <v>759</v>
      </c>
      <c r="D37" s="35">
        <f t="shared" si="1"/>
        <v>9</v>
      </c>
      <c r="E37" s="35">
        <f t="shared" si="2"/>
        <v>384</v>
      </c>
      <c r="F37" s="36">
        <f t="shared" si="3"/>
        <v>29</v>
      </c>
      <c r="G37" s="36">
        <f t="shared" si="4"/>
        <v>103</v>
      </c>
      <c r="H37" s="36">
        <f t="shared" si="5"/>
        <v>920</v>
      </c>
      <c r="I37" s="36">
        <f t="shared" si="6"/>
        <v>436</v>
      </c>
      <c r="J37" s="36">
        <f t="shared" si="7"/>
        <v>734</v>
      </c>
      <c r="K37" s="37">
        <f t="shared" si="8"/>
        <v>62</v>
      </c>
      <c r="L37" s="5">
        <v>3438</v>
      </c>
      <c r="M37" s="5">
        <v>343</v>
      </c>
      <c r="N37" s="5">
        <v>93</v>
      </c>
      <c r="O37" s="5">
        <v>502</v>
      </c>
      <c r="P37" s="10">
        <v>0</v>
      </c>
      <c r="Q37" s="10">
        <v>0</v>
      </c>
      <c r="R37" s="5">
        <v>418</v>
      </c>
      <c r="S37" s="10">
        <v>0</v>
      </c>
      <c r="T37" s="10">
        <v>0</v>
      </c>
      <c r="U37" s="5">
        <v>4</v>
      </c>
      <c r="V37" s="5">
        <v>103</v>
      </c>
      <c r="W37" s="10">
        <v>0</v>
      </c>
      <c r="X37" s="10">
        <v>0</v>
      </c>
      <c r="Y37" s="5">
        <v>24</v>
      </c>
      <c r="Z37" s="5">
        <v>0</v>
      </c>
      <c r="AA37" s="5">
        <v>1</v>
      </c>
      <c r="AB37" s="5">
        <v>62</v>
      </c>
      <c r="AC37" s="5">
        <v>203</v>
      </c>
      <c r="AD37" s="5">
        <v>54</v>
      </c>
      <c r="AE37" s="5">
        <v>5</v>
      </c>
      <c r="AF37" s="5">
        <v>734</v>
      </c>
      <c r="AG37" s="5">
        <v>122</v>
      </c>
      <c r="AH37" s="5">
        <v>759</v>
      </c>
      <c r="AI37" s="5">
        <v>9</v>
      </c>
      <c r="AJ37" s="10">
        <v>0</v>
      </c>
    </row>
    <row r="38" spans="1:36" x14ac:dyDescent="0.25">
      <c r="A38" s="6" t="s">
        <v>69</v>
      </c>
      <c r="B38" s="29">
        <f t="shared" si="0"/>
        <v>502</v>
      </c>
      <c r="C38" s="35">
        <f t="shared" si="1"/>
        <v>406</v>
      </c>
      <c r="D38" s="35">
        <f t="shared" si="1"/>
        <v>19</v>
      </c>
      <c r="E38" s="35">
        <f t="shared" si="2"/>
        <v>5</v>
      </c>
      <c r="F38" s="36">
        <f t="shared" si="3"/>
        <v>6</v>
      </c>
      <c r="G38" s="36">
        <f t="shared" si="4"/>
        <v>28</v>
      </c>
      <c r="H38" s="36">
        <f t="shared" si="5"/>
        <v>38</v>
      </c>
      <c r="I38" s="36">
        <f t="shared" si="6"/>
        <v>0</v>
      </c>
      <c r="J38" s="36">
        <f t="shared" si="7"/>
        <v>0</v>
      </c>
      <c r="K38" s="37">
        <f t="shared" si="8"/>
        <v>0</v>
      </c>
      <c r="L38" s="5">
        <v>502</v>
      </c>
      <c r="M38" s="10">
        <v>0</v>
      </c>
      <c r="N38" s="10">
        <v>0</v>
      </c>
      <c r="O38" s="5">
        <v>27</v>
      </c>
      <c r="P38" s="10">
        <v>0</v>
      </c>
      <c r="Q38" s="10">
        <v>0</v>
      </c>
      <c r="R38" s="5">
        <v>11</v>
      </c>
      <c r="S38" s="10">
        <v>0</v>
      </c>
      <c r="T38" s="10">
        <v>0</v>
      </c>
      <c r="U38" s="10">
        <v>0</v>
      </c>
      <c r="V38" s="5">
        <v>28</v>
      </c>
      <c r="W38" s="10">
        <v>0</v>
      </c>
      <c r="X38" s="10">
        <v>0</v>
      </c>
      <c r="Y38" s="5">
        <v>6</v>
      </c>
      <c r="Z38" s="10">
        <v>0</v>
      </c>
      <c r="AA38" s="10">
        <v>0</v>
      </c>
      <c r="AB38" s="10">
        <v>0</v>
      </c>
      <c r="AC38" s="5">
        <v>0</v>
      </c>
      <c r="AD38" s="5">
        <v>5</v>
      </c>
      <c r="AE38" s="10">
        <v>0</v>
      </c>
      <c r="AF38" s="10">
        <v>0</v>
      </c>
      <c r="AG38" s="10">
        <v>0</v>
      </c>
      <c r="AH38" s="5">
        <v>406</v>
      </c>
      <c r="AI38" s="5">
        <v>19</v>
      </c>
      <c r="AJ38" s="10">
        <v>0</v>
      </c>
    </row>
    <row r="39" spans="1:36" x14ac:dyDescent="0.25">
      <c r="A39" s="6" t="s">
        <v>70</v>
      </c>
      <c r="B39" s="29">
        <f t="shared" si="0"/>
        <v>1839</v>
      </c>
      <c r="C39" s="35">
        <f t="shared" si="1"/>
        <v>1674</v>
      </c>
      <c r="D39" s="35">
        <f t="shared" si="1"/>
        <v>54</v>
      </c>
      <c r="E39" s="35">
        <f t="shared" si="2"/>
        <v>12</v>
      </c>
      <c r="F39" s="36">
        <f t="shared" si="3"/>
        <v>10</v>
      </c>
      <c r="G39" s="36">
        <f t="shared" si="4"/>
        <v>29</v>
      </c>
      <c r="H39" s="36">
        <f t="shared" si="5"/>
        <v>60</v>
      </c>
      <c r="I39" s="36">
        <f t="shared" si="6"/>
        <v>0</v>
      </c>
      <c r="J39" s="36">
        <f t="shared" si="7"/>
        <v>0</v>
      </c>
      <c r="K39" s="37">
        <f t="shared" si="8"/>
        <v>0</v>
      </c>
      <c r="L39" s="5">
        <v>1840</v>
      </c>
      <c r="M39" s="10">
        <v>0</v>
      </c>
      <c r="N39" s="10">
        <v>0</v>
      </c>
      <c r="O39" s="5">
        <v>14</v>
      </c>
      <c r="P39" s="10">
        <v>0</v>
      </c>
      <c r="Q39" s="10">
        <v>0</v>
      </c>
      <c r="R39" s="5">
        <v>46</v>
      </c>
      <c r="S39" s="10">
        <v>0</v>
      </c>
      <c r="T39" s="10">
        <v>0</v>
      </c>
      <c r="U39" s="5">
        <v>1</v>
      </c>
      <c r="V39" s="5">
        <v>29</v>
      </c>
      <c r="W39" s="10">
        <v>0</v>
      </c>
      <c r="X39" s="10">
        <v>0</v>
      </c>
      <c r="Y39" s="5">
        <v>9</v>
      </c>
      <c r="Z39" s="5">
        <v>0</v>
      </c>
      <c r="AA39" s="10">
        <v>0</v>
      </c>
      <c r="AB39" s="10">
        <v>0</v>
      </c>
      <c r="AC39" s="5">
        <v>0</v>
      </c>
      <c r="AD39" s="5">
        <v>12</v>
      </c>
      <c r="AE39" s="5">
        <v>0</v>
      </c>
      <c r="AF39" s="5">
        <v>0</v>
      </c>
      <c r="AG39" s="10">
        <v>0</v>
      </c>
      <c r="AH39" s="5">
        <v>1674</v>
      </c>
      <c r="AI39" s="5">
        <v>54</v>
      </c>
      <c r="AJ39" s="10">
        <v>0</v>
      </c>
    </row>
    <row r="40" spans="1:36" x14ac:dyDescent="0.25">
      <c r="A40" s="6" t="s">
        <v>71</v>
      </c>
      <c r="B40" s="29">
        <f t="shared" si="0"/>
        <v>1076</v>
      </c>
      <c r="C40" s="35">
        <f t="shared" si="1"/>
        <v>381</v>
      </c>
      <c r="D40" s="35">
        <f t="shared" si="1"/>
        <v>0</v>
      </c>
      <c r="E40" s="35">
        <f t="shared" si="2"/>
        <v>74</v>
      </c>
      <c r="F40" s="36">
        <f t="shared" si="3"/>
        <v>0</v>
      </c>
      <c r="G40" s="36">
        <f t="shared" si="4"/>
        <v>538</v>
      </c>
      <c r="H40" s="36">
        <f t="shared" si="5"/>
        <v>52</v>
      </c>
      <c r="I40" s="36">
        <f t="shared" si="6"/>
        <v>0</v>
      </c>
      <c r="J40" s="36">
        <f t="shared" si="7"/>
        <v>31</v>
      </c>
      <c r="K40" s="37">
        <f t="shared" si="8"/>
        <v>0</v>
      </c>
      <c r="L40" s="5">
        <v>1076</v>
      </c>
      <c r="M40" s="10">
        <v>0</v>
      </c>
      <c r="N40" s="10">
        <v>0</v>
      </c>
      <c r="O40" s="5">
        <v>37</v>
      </c>
      <c r="P40" s="10">
        <v>0</v>
      </c>
      <c r="Q40" s="10">
        <v>0</v>
      </c>
      <c r="R40" s="5">
        <v>15</v>
      </c>
      <c r="S40" s="10">
        <v>0</v>
      </c>
      <c r="T40" s="10">
        <v>0</v>
      </c>
      <c r="U40" s="10">
        <v>0</v>
      </c>
      <c r="V40" s="5">
        <v>538</v>
      </c>
      <c r="W40" s="10">
        <v>0</v>
      </c>
      <c r="X40" s="10">
        <v>0</v>
      </c>
      <c r="Y40" s="5">
        <v>0</v>
      </c>
      <c r="Z40" s="10">
        <v>0</v>
      </c>
      <c r="AA40" s="10">
        <v>0</v>
      </c>
      <c r="AB40" s="10">
        <v>0</v>
      </c>
      <c r="AC40" s="5">
        <v>2</v>
      </c>
      <c r="AD40" s="5">
        <v>72</v>
      </c>
      <c r="AE40" s="10">
        <v>0</v>
      </c>
      <c r="AF40" s="5">
        <v>31</v>
      </c>
      <c r="AG40" s="10">
        <v>0</v>
      </c>
      <c r="AH40" s="5">
        <v>381</v>
      </c>
      <c r="AI40" s="10">
        <v>0</v>
      </c>
      <c r="AJ40" s="10">
        <v>0</v>
      </c>
    </row>
    <row r="41" spans="1:36" x14ac:dyDescent="0.25">
      <c r="A41" s="6" t="s">
        <v>72</v>
      </c>
      <c r="B41" s="29">
        <f t="shared" si="0"/>
        <v>4769</v>
      </c>
      <c r="C41" s="35">
        <f t="shared" si="1"/>
        <v>3313</v>
      </c>
      <c r="D41" s="35">
        <f t="shared" si="1"/>
        <v>141</v>
      </c>
      <c r="E41" s="35">
        <f t="shared" si="2"/>
        <v>82</v>
      </c>
      <c r="F41" s="36">
        <f t="shared" si="3"/>
        <v>233</v>
      </c>
      <c r="G41" s="36">
        <f t="shared" si="4"/>
        <v>30</v>
      </c>
      <c r="H41" s="36">
        <f t="shared" si="5"/>
        <v>970</v>
      </c>
      <c r="I41" s="36">
        <f t="shared" si="6"/>
        <v>0</v>
      </c>
      <c r="J41" s="36">
        <f t="shared" si="7"/>
        <v>0</v>
      </c>
      <c r="K41" s="37">
        <f t="shared" si="8"/>
        <v>0</v>
      </c>
      <c r="L41" s="5">
        <v>4771</v>
      </c>
      <c r="M41" s="10">
        <v>0</v>
      </c>
      <c r="N41" s="10">
        <v>0</v>
      </c>
      <c r="O41" s="5">
        <v>526</v>
      </c>
      <c r="P41" s="10">
        <v>0</v>
      </c>
      <c r="Q41" s="10">
        <v>0</v>
      </c>
      <c r="R41" s="5">
        <v>444</v>
      </c>
      <c r="S41" s="10">
        <v>0</v>
      </c>
      <c r="T41" s="10">
        <v>0</v>
      </c>
      <c r="U41" s="5">
        <v>4</v>
      </c>
      <c r="V41" s="5">
        <v>30</v>
      </c>
      <c r="W41" s="10">
        <v>0</v>
      </c>
      <c r="X41" s="10">
        <v>0</v>
      </c>
      <c r="Y41" s="5">
        <v>187</v>
      </c>
      <c r="Z41" s="5">
        <v>42</v>
      </c>
      <c r="AA41" s="10">
        <v>0</v>
      </c>
      <c r="AB41" s="10">
        <v>0</v>
      </c>
      <c r="AC41" s="5">
        <v>0</v>
      </c>
      <c r="AD41" s="5">
        <v>82</v>
      </c>
      <c r="AE41" s="10">
        <v>0</v>
      </c>
      <c r="AF41" s="5">
        <v>0</v>
      </c>
      <c r="AG41" s="5">
        <v>0</v>
      </c>
      <c r="AH41" s="5">
        <v>3313</v>
      </c>
      <c r="AI41" s="5">
        <v>141</v>
      </c>
      <c r="AJ41" s="10">
        <v>0</v>
      </c>
    </row>
    <row r="42" spans="1:36" x14ac:dyDescent="0.25">
      <c r="A42" s="6" t="s">
        <v>73</v>
      </c>
      <c r="B42" s="29">
        <f t="shared" si="0"/>
        <v>4676</v>
      </c>
      <c r="C42" s="35">
        <f t="shared" si="1"/>
        <v>3358</v>
      </c>
      <c r="D42" s="35">
        <f t="shared" si="1"/>
        <v>109</v>
      </c>
      <c r="E42" s="35">
        <f t="shared" si="2"/>
        <v>953</v>
      </c>
      <c r="F42" s="36">
        <f t="shared" si="3"/>
        <v>52</v>
      </c>
      <c r="G42" s="36">
        <f t="shared" si="4"/>
        <v>13</v>
      </c>
      <c r="H42" s="36">
        <f t="shared" si="5"/>
        <v>191</v>
      </c>
      <c r="I42" s="36">
        <f t="shared" si="6"/>
        <v>0</v>
      </c>
      <c r="J42" s="36">
        <f t="shared" si="7"/>
        <v>0</v>
      </c>
      <c r="K42" s="37">
        <f t="shared" si="8"/>
        <v>0</v>
      </c>
      <c r="L42" s="5">
        <v>4677</v>
      </c>
      <c r="M42" s="10">
        <v>0</v>
      </c>
      <c r="N42" s="10">
        <v>0</v>
      </c>
      <c r="O42" s="5">
        <v>152</v>
      </c>
      <c r="P42" s="10">
        <v>0</v>
      </c>
      <c r="Q42" s="10">
        <v>0</v>
      </c>
      <c r="R42" s="5">
        <v>39</v>
      </c>
      <c r="S42" s="10">
        <v>0</v>
      </c>
      <c r="T42" s="10">
        <v>0</v>
      </c>
      <c r="U42" s="10">
        <v>0</v>
      </c>
      <c r="V42" s="5">
        <v>13</v>
      </c>
      <c r="W42" s="10">
        <v>0</v>
      </c>
      <c r="X42" s="10">
        <v>0</v>
      </c>
      <c r="Y42" s="5">
        <v>33</v>
      </c>
      <c r="Z42" s="10">
        <v>0</v>
      </c>
      <c r="AA42" s="5">
        <v>19</v>
      </c>
      <c r="AB42" s="10">
        <v>0</v>
      </c>
      <c r="AC42" s="5">
        <v>904</v>
      </c>
      <c r="AD42" s="5">
        <v>2</v>
      </c>
      <c r="AE42" s="5">
        <v>1</v>
      </c>
      <c r="AF42" s="10">
        <v>0</v>
      </c>
      <c r="AG42" s="5">
        <v>46</v>
      </c>
      <c r="AH42" s="5">
        <v>3358</v>
      </c>
      <c r="AI42" s="5">
        <v>109</v>
      </c>
      <c r="AJ42" s="10">
        <v>0</v>
      </c>
    </row>
    <row r="43" spans="1:36" x14ac:dyDescent="0.25">
      <c r="A43" s="6" t="s">
        <v>74</v>
      </c>
      <c r="B43" s="29">
        <f t="shared" si="0"/>
        <v>2363</v>
      </c>
      <c r="C43" s="35">
        <f t="shared" si="1"/>
        <v>631</v>
      </c>
      <c r="D43" s="35">
        <f t="shared" si="1"/>
        <v>79</v>
      </c>
      <c r="E43" s="35">
        <f t="shared" si="2"/>
        <v>1547</v>
      </c>
      <c r="F43" s="36">
        <f t="shared" si="3"/>
        <v>2</v>
      </c>
      <c r="G43" s="36">
        <f t="shared" si="4"/>
        <v>87</v>
      </c>
      <c r="H43" s="36">
        <f t="shared" si="5"/>
        <v>17</v>
      </c>
      <c r="I43" s="36">
        <f t="shared" si="6"/>
        <v>0</v>
      </c>
      <c r="J43" s="36">
        <f t="shared" si="7"/>
        <v>0</v>
      </c>
      <c r="K43" s="37">
        <f t="shared" si="8"/>
        <v>0</v>
      </c>
      <c r="L43" s="5">
        <v>2363</v>
      </c>
      <c r="M43" s="10">
        <v>0</v>
      </c>
      <c r="N43" s="10">
        <v>0</v>
      </c>
      <c r="O43" s="5">
        <v>16</v>
      </c>
      <c r="P43" s="10">
        <v>0</v>
      </c>
      <c r="Q43" s="10">
        <v>0</v>
      </c>
      <c r="R43" s="5">
        <v>1</v>
      </c>
      <c r="S43" s="10">
        <v>0</v>
      </c>
      <c r="T43" s="10">
        <v>0</v>
      </c>
      <c r="U43" s="5">
        <v>0</v>
      </c>
      <c r="V43" s="5">
        <v>87</v>
      </c>
      <c r="W43" s="10">
        <v>0</v>
      </c>
      <c r="X43" s="10">
        <v>0</v>
      </c>
      <c r="Y43" s="5">
        <v>2</v>
      </c>
      <c r="Z43" s="10">
        <v>0</v>
      </c>
      <c r="AA43" s="10">
        <v>0</v>
      </c>
      <c r="AB43" s="10">
        <v>0</v>
      </c>
      <c r="AC43" s="5">
        <v>1524</v>
      </c>
      <c r="AD43" s="5">
        <v>15</v>
      </c>
      <c r="AE43" s="5">
        <v>2</v>
      </c>
      <c r="AF43" s="10">
        <v>0</v>
      </c>
      <c r="AG43" s="5">
        <v>6</v>
      </c>
      <c r="AH43" s="5">
        <v>631</v>
      </c>
      <c r="AI43" s="5">
        <v>79</v>
      </c>
      <c r="AJ43" s="10">
        <v>0</v>
      </c>
    </row>
    <row r="44" spans="1:36" x14ac:dyDescent="0.25">
      <c r="A44" s="6" t="s">
        <v>75</v>
      </c>
      <c r="B44" s="29">
        <f t="shared" si="0"/>
        <v>103</v>
      </c>
      <c r="C44" s="35">
        <f t="shared" si="1"/>
        <v>86</v>
      </c>
      <c r="D44" s="35">
        <f t="shared" si="1"/>
        <v>1</v>
      </c>
      <c r="E44" s="35">
        <f t="shared" si="2"/>
        <v>0</v>
      </c>
      <c r="F44" s="36">
        <f t="shared" si="3"/>
        <v>2</v>
      </c>
      <c r="G44" s="36">
        <f t="shared" si="4"/>
        <v>2</v>
      </c>
      <c r="H44" s="36">
        <f t="shared" si="5"/>
        <v>12</v>
      </c>
      <c r="I44" s="36">
        <f t="shared" si="6"/>
        <v>0</v>
      </c>
      <c r="J44" s="36">
        <f t="shared" si="7"/>
        <v>0</v>
      </c>
      <c r="K44" s="37">
        <f t="shared" si="8"/>
        <v>0</v>
      </c>
      <c r="L44" s="5">
        <v>102</v>
      </c>
      <c r="M44" s="10">
        <v>0</v>
      </c>
      <c r="N44" s="10">
        <v>0</v>
      </c>
      <c r="O44" s="5">
        <v>0</v>
      </c>
      <c r="P44" s="10">
        <v>0</v>
      </c>
      <c r="Q44" s="10">
        <v>0</v>
      </c>
      <c r="R44" s="5">
        <v>12</v>
      </c>
      <c r="S44" s="10">
        <v>0</v>
      </c>
      <c r="T44" s="10">
        <v>0</v>
      </c>
      <c r="U44" s="10">
        <v>0</v>
      </c>
      <c r="V44" s="5">
        <v>2</v>
      </c>
      <c r="W44" s="10">
        <v>0</v>
      </c>
      <c r="X44" s="10">
        <v>0</v>
      </c>
      <c r="Y44" s="5">
        <v>2</v>
      </c>
      <c r="Z44" s="10">
        <v>0</v>
      </c>
      <c r="AA44" s="10">
        <v>0</v>
      </c>
      <c r="AB44" s="10">
        <v>0</v>
      </c>
      <c r="AC44" s="10">
        <v>0</v>
      </c>
      <c r="AD44" s="5">
        <v>0</v>
      </c>
      <c r="AE44" s="10">
        <v>0</v>
      </c>
      <c r="AF44" s="10">
        <v>0</v>
      </c>
      <c r="AG44" s="10">
        <v>0</v>
      </c>
      <c r="AH44" s="5">
        <v>86</v>
      </c>
      <c r="AI44" s="5">
        <v>1</v>
      </c>
      <c r="AJ44" s="10">
        <v>0</v>
      </c>
    </row>
    <row r="45" spans="1:36" x14ac:dyDescent="0.25">
      <c r="A45" s="6" t="s">
        <v>76</v>
      </c>
      <c r="B45" s="29">
        <f t="shared" si="0"/>
        <v>4394</v>
      </c>
      <c r="C45" s="35">
        <f t="shared" si="1"/>
        <v>1534</v>
      </c>
      <c r="D45" s="35">
        <f t="shared" si="1"/>
        <v>140</v>
      </c>
      <c r="E45" s="35">
        <f t="shared" si="2"/>
        <v>306</v>
      </c>
      <c r="F45" s="36">
        <f t="shared" si="3"/>
        <v>0</v>
      </c>
      <c r="G45" s="36">
        <f t="shared" si="4"/>
        <v>2282</v>
      </c>
      <c r="H45" s="36">
        <f t="shared" si="5"/>
        <v>132</v>
      </c>
      <c r="I45" s="36">
        <f t="shared" si="6"/>
        <v>0</v>
      </c>
      <c r="J45" s="36">
        <f t="shared" si="7"/>
        <v>0</v>
      </c>
      <c r="K45" s="37">
        <f t="shared" si="8"/>
        <v>0</v>
      </c>
      <c r="L45" s="5">
        <v>4380</v>
      </c>
      <c r="M45" s="10">
        <v>0</v>
      </c>
      <c r="N45" s="10">
        <v>0</v>
      </c>
      <c r="O45" s="5">
        <v>3</v>
      </c>
      <c r="P45" s="10">
        <v>0</v>
      </c>
      <c r="Q45" s="10">
        <v>0</v>
      </c>
      <c r="R45" s="5">
        <v>129</v>
      </c>
      <c r="S45" s="10">
        <v>0</v>
      </c>
      <c r="T45" s="10">
        <v>0</v>
      </c>
      <c r="U45" s="10">
        <v>0</v>
      </c>
      <c r="V45" s="5">
        <v>2282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5">
        <v>306</v>
      </c>
      <c r="AE45" s="5">
        <v>0</v>
      </c>
      <c r="AF45" s="10">
        <v>0</v>
      </c>
      <c r="AG45" s="10">
        <v>0</v>
      </c>
      <c r="AH45" s="5">
        <v>1534</v>
      </c>
      <c r="AI45" s="5">
        <v>140</v>
      </c>
      <c r="AJ45" s="10">
        <v>0</v>
      </c>
    </row>
    <row r="46" spans="1:36" x14ac:dyDescent="0.25">
      <c r="A46" s="6" t="s">
        <v>77</v>
      </c>
      <c r="B46" s="29">
        <f t="shared" si="0"/>
        <v>736</v>
      </c>
      <c r="C46" s="35">
        <f t="shared" si="1"/>
        <v>464</v>
      </c>
      <c r="D46" s="35">
        <f t="shared" si="1"/>
        <v>5</v>
      </c>
      <c r="E46" s="35">
        <f t="shared" si="2"/>
        <v>22</v>
      </c>
      <c r="F46" s="36">
        <f t="shared" si="3"/>
        <v>6</v>
      </c>
      <c r="G46" s="36">
        <f t="shared" si="4"/>
        <v>10</v>
      </c>
      <c r="H46" s="36">
        <f t="shared" si="5"/>
        <v>228</v>
      </c>
      <c r="I46" s="36">
        <f t="shared" si="6"/>
        <v>0</v>
      </c>
      <c r="J46" s="36">
        <f t="shared" si="7"/>
        <v>0</v>
      </c>
      <c r="K46" s="37">
        <f t="shared" si="8"/>
        <v>1</v>
      </c>
      <c r="L46" s="5">
        <v>736</v>
      </c>
      <c r="M46" s="10">
        <v>0</v>
      </c>
      <c r="N46" s="10">
        <v>0</v>
      </c>
      <c r="O46" s="5">
        <v>61</v>
      </c>
      <c r="P46" s="10">
        <v>0</v>
      </c>
      <c r="Q46" s="10">
        <v>0</v>
      </c>
      <c r="R46" s="5">
        <v>167</v>
      </c>
      <c r="S46" s="10">
        <v>0</v>
      </c>
      <c r="T46" s="10">
        <v>0</v>
      </c>
      <c r="U46" s="5">
        <v>2</v>
      </c>
      <c r="V46" s="5">
        <v>10</v>
      </c>
      <c r="W46" s="10">
        <v>0</v>
      </c>
      <c r="X46" s="10">
        <v>0</v>
      </c>
      <c r="Y46" s="5">
        <v>4</v>
      </c>
      <c r="Z46" s="10">
        <v>0</v>
      </c>
      <c r="AA46" s="10">
        <v>0</v>
      </c>
      <c r="AB46" s="5">
        <v>1</v>
      </c>
      <c r="AC46" s="5">
        <v>18</v>
      </c>
      <c r="AD46" s="5">
        <v>4</v>
      </c>
      <c r="AE46" s="10">
        <v>0</v>
      </c>
      <c r="AF46" s="10">
        <v>0</v>
      </c>
      <c r="AG46" s="10">
        <v>0</v>
      </c>
      <c r="AH46" s="5">
        <v>464</v>
      </c>
      <c r="AI46" s="5">
        <v>5</v>
      </c>
      <c r="AJ46" s="10">
        <v>0</v>
      </c>
    </row>
    <row r="47" spans="1:36" x14ac:dyDescent="0.25">
      <c r="A47" s="6" t="s">
        <v>78</v>
      </c>
      <c r="B47" s="29">
        <f t="shared" si="0"/>
        <v>52803</v>
      </c>
      <c r="C47" s="35">
        <f t="shared" si="1"/>
        <v>3769</v>
      </c>
      <c r="D47" s="35">
        <f t="shared" si="1"/>
        <v>0</v>
      </c>
      <c r="E47" s="35">
        <f t="shared" si="2"/>
        <v>5891</v>
      </c>
      <c r="F47" s="36">
        <f t="shared" si="3"/>
        <v>0</v>
      </c>
      <c r="G47" s="36">
        <f t="shared" si="4"/>
        <v>41892</v>
      </c>
      <c r="H47" s="36">
        <f t="shared" si="5"/>
        <v>1251</v>
      </c>
      <c r="I47" s="36">
        <f t="shared" si="6"/>
        <v>0</v>
      </c>
      <c r="J47" s="36">
        <f t="shared" si="7"/>
        <v>0</v>
      </c>
      <c r="K47" s="37">
        <f t="shared" si="8"/>
        <v>0</v>
      </c>
      <c r="L47" s="5">
        <v>52805</v>
      </c>
      <c r="M47" s="10">
        <v>0</v>
      </c>
      <c r="N47" s="10">
        <v>0</v>
      </c>
      <c r="O47" s="5">
        <v>1175</v>
      </c>
      <c r="P47" s="10">
        <v>0</v>
      </c>
      <c r="Q47" s="10">
        <v>0</v>
      </c>
      <c r="R47" s="5">
        <v>76</v>
      </c>
      <c r="S47" s="5">
        <v>6414</v>
      </c>
      <c r="T47" s="5">
        <v>3912</v>
      </c>
      <c r="U47" s="10">
        <v>0</v>
      </c>
      <c r="V47" s="5">
        <v>447</v>
      </c>
      <c r="W47" s="5">
        <v>22300</v>
      </c>
      <c r="X47" s="5">
        <v>8819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5">
        <v>5256</v>
      </c>
      <c r="AE47" s="5">
        <v>635</v>
      </c>
      <c r="AF47" s="10">
        <v>0</v>
      </c>
      <c r="AG47" s="10">
        <v>0</v>
      </c>
      <c r="AH47" s="5">
        <v>3769</v>
      </c>
      <c r="AI47" s="10">
        <v>0</v>
      </c>
      <c r="AJ47" s="10">
        <v>0</v>
      </c>
    </row>
    <row r="48" spans="1:36" x14ac:dyDescent="0.25">
      <c r="A48" s="6" t="s">
        <v>79</v>
      </c>
      <c r="B48" s="29">
        <f t="shared" si="0"/>
        <v>36242</v>
      </c>
      <c r="C48" s="35">
        <f t="shared" si="1"/>
        <v>2782</v>
      </c>
      <c r="D48" s="35">
        <f t="shared" si="1"/>
        <v>0</v>
      </c>
      <c r="E48" s="35">
        <f t="shared" si="2"/>
        <v>5201</v>
      </c>
      <c r="F48" s="36">
        <f t="shared" si="3"/>
        <v>0</v>
      </c>
      <c r="G48" s="36">
        <f t="shared" si="4"/>
        <v>28178</v>
      </c>
      <c r="H48" s="36">
        <f t="shared" si="5"/>
        <v>81</v>
      </c>
      <c r="I48" s="36">
        <f t="shared" si="6"/>
        <v>0</v>
      </c>
      <c r="J48" s="36">
        <f t="shared" si="7"/>
        <v>0</v>
      </c>
      <c r="K48" s="37">
        <f t="shared" si="8"/>
        <v>0</v>
      </c>
      <c r="L48" s="5">
        <v>36243</v>
      </c>
      <c r="M48" s="10">
        <v>0</v>
      </c>
      <c r="N48" s="10">
        <v>0</v>
      </c>
      <c r="O48" s="5">
        <v>5</v>
      </c>
      <c r="P48" s="10">
        <v>0</v>
      </c>
      <c r="Q48" s="10">
        <v>0</v>
      </c>
      <c r="R48" s="5">
        <v>76</v>
      </c>
      <c r="S48" s="5">
        <v>5878</v>
      </c>
      <c r="T48" s="10">
        <v>0</v>
      </c>
      <c r="U48" s="10">
        <v>0</v>
      </c>
      <c r="V48" s="10">
        <v>0</v>
      </c>
      <c r="W48" s="5">
        <v>22300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5">
        <v>4566</v>
      </c>
      <c r="AE48" s="5">
        <v>635</v>
      </c>
      <c r="AF48" s="10">
        <v>0</v>
      </c>
      <c r="AG48" s="10">
        <v>0</v>
      </c>
      <c r="AH48" s="5">
        <v>2782</v>
      </c>
      <c r="AI48" s="10">
        <v>0</v>
      </c>
      <c r="AJ48" s="10">
        <v>0</v>
      </c>
    </row>
    <row r="49" spans="1:36" x14ac:dyDescent="0.25">
      <c r="A49" s="6" t="s">
        <v>80</v>
      </c>
      <c r="B49" s="29">
        <f t="shared" si="0"/>
        <v>928</v>
      </c>
      <c r="C49" s="35">
        <f t="shared" si="1"/>
        <v>725</v>
      </c>
      <c r="D49" s="35">
        <f t="shared" si="1"/>
        <v>0</v>
      </c>
      <c r="E49" s="35">
        <f t="shared" si="2"/>
        <v>24</v>
      </c>
      <c r="F49" s="36">
        <f t="shared" si="3"/>
        <v>0</v>
      </c>
      <c r="G49" s="36">
        <f t="shared" si="4"/>
        <v>179</v>
      </c>
      <c r="H49" s="36">
        <f t="shared" si="5"/>
        <v>0</v>
      </c>
      <c r="I49" s="36">
        <f t="shared" si="6"/>
        <v>0</v>
      </c>
      <c r="J49" s="36">
        <f t="shared" si="7"/>
        <v>0</v>
      </c>
      <c r="K49" s="37">
        <f t="shared" si="8"/>
        <v>0</v>
      </c>
      <c r="L49" s="5">
        <v>928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5">
        <v>179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5">
        <v>24</v>
      </c>
      <c r="AE49" s="10">
        <v>0</v>
      </c>
      <c r="AF49" s="10">
        <v>0</v>
      </c>
      <c r="AG49" s="10">
        <v>0</v>
      </c>
      <c r="AH49" s="5">
        <v>725</v>
      </c>
      <c r="AI49" s="10">
        <v>0</v>
      </c>
      <c r="AJ49" s="10">
        <v>0</v>
      </c>
    </row>
    <row r="50" spans="1:36" x14ac:dyDescent="0.25">
      <c r="A50" s="6" t="s">
        <v>81</v>
      </c>
      <c r="B50" s="29">
        <f t="shared" si="0"/>
        <v>3991</v>
      </c>
      <c r="C50" s="35">
        <f t="shared" si="1"/>
        <v>0</v>
      </c>
      <c r="D50" s="35">
        <f t="shared" si="1"/>
        <v>0</v>
      </c>
      <c r="E50" s="35">
        <f t="shared" si="2"/>
        <v>56</v>
      </c>
      <c r="F50" s="36">
        <f t="shared" si="3"/>
        <v>0</v>
      </c>
      <c r="G50" s="36">
        <f t="shared" si="4"/>
        <v>3935</v>
      </c>
      <c r="H50" s="36">
        <f t="shared" si="5"/>
        <v>0</v>
      </c>
      <c r="I50" s="36">
        <f t="shared" si="6"/>
        <v>0</v>
      </c>
      <c r="J50" s="36">
        <f t="shared" si="7"/>
        <v>0</v>
      </c>
      <c r="K50" s="37">
        <f t="shared" si="8"/>
        <v>0</v>
      </c>
      <c r="L50" s="5">
        <v>3990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5">
        <v>23</v>
      </c>
      <c r="T50" s="5">
        <v>3912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5">
        <v>56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</row>
    <row r="51" spans="1:36" x14ac:dyDescent="0.25">
      <c r="A51" s="6" t="s">
        <v>82</v>
      </c>
      <c r="B51" s="29">
        <f t="shared" si="0"/>
        <v>11643</v>
      </c>
      <c r="C51" s="35">
        <f t="shared" si="1"/>
        <v>262</v>
      </c>
      <c r="D51" s="35">
        <f t="shared" si="1"/>
        <v>0</v>
      </c>
      <c r="E51" s="35">
        <f t="shared" si="2"/>
        <v>611</v>
      </c>
      <c r="F51" s="36">
        <f t="shared" si="3"/>
        <v>0</v>
      </c>
      <c r="G51" s="36">
        <f t="shared" si="4"/>
        <v>9600</v>
      </c>
      <c r="H51" s="36">
        <f t="shared" si="5"/>
        <v>1170</v>
      </c>
      <c r="I51" s="36">
        <f t="shared" si="6"/>
        <v>0</v>
      </c>
      <c r="J51" s="36">
        <f t="shared" si="7"/>
        <v>0</v>
      </c>
      <c r="K51" s="37">
        <f t="shared" si="8"/>
        <v>0</v>
      </c>
      <c r="L51" s="5">
        <v>11644</v>
      </c>
      <c r="M51" s="10">
        <v>0</v>
      </c>
      <c r="N51" s="10">
        <v>0</v>
      </c>
      <c r="O51" s="5">
        <v>1170</v>
      </c>
      <c r="P51" s="10">
        <v>0</v>
      </c>
      <c r="Q51" s="10">
        <v>0</v>
      </c>
      <c r="R51" s="5">
        <v>0</v>
      </c>
      <c r="S51" s="5">
        <v>513</v>
      </c>
      <c r="T51" s="10">
        <v>0</v>
      </c>
      <c r="U51" s="10">
        <v>0</v>
      </c>
      <c r="V51" s="5">
        <v>268</v>
      </c>
      <c r="W51" s="10">
        <v>0</v>
      </c>
      <c r="X51" s="5">
        <v>8819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5">
        <v>611</v>
      </c>
      <c r="AE51" s="10">
        <v>0</v>
      </c>
      <c r="AF51" s="10">
        <v>0</v>
      </c>
      <c r="AG51" s="10">
        <v>0</v>
      </c>
      <c r="AH51" s="5">
        <v>262</v>
      </c>
      <c r="AI51" s="10">
        <v>0</v>
      </c>
      <c r="AJ51" s="10">
        <v>0</v>
      </c>
    </row>
    <row r="52" spans="1:36" x14ac:dyDescent="0.25">
      <c r="A52" s="6" t="s">
        <v>83</v>
      </c>
      <c r="B52" s="29">
        <f t="shared" si="0"/>
        <v>0</v>
      </c>
      <c r="C52" s="35">
        <f t="shared" si="1"/>
        <v>0</v>
      </c>
      <c r="D52" s="35">
        <f t="shared" si="1"/>
        <v>0</v>
      </c>
      <c r="E52" s="35">
        <f t="shared" si="2"/>
        <v>0</v>
      </c>
      <c r="F52" s="36">
        <f t="shared" si="3"/>
        <v>0</v>
      </c>
      <c r="G52" s="36">
        <f t="shared" si="4"/>
        <v>0</v>
      </c>
      <c r="H52" s="36">
        <f t="shared" si="5"/>
        <v>0</v>
      </c>
      <c r="I52" s="36">
        <f t="shared" si="6"/>
        <v>0</v>
      </c>
      <c r="J52" s="36">
        <f t="shared" si="7"/>
        <v>0</v>
      </c>
      <c r="K52" s="37">
        <f t="shared" si="8"/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</row>
    <row r="53" spans="1:36" x14ac:dyDescent="0.25">
      <c r="A53" s="6" t="s">
        <v>84</v>
      </c>
      <c r="B53" s="29">
        <f t="shared" si="0"/>
        <v>90486</v>
      </c>
      <c r="C53" s="35">
        <f t="shared" si="1"/>
        <v>67398</v>
      </c>
      <c r="D53" s="35">
        <f t="shared" si="1"/>
        <v>6116</v>
      </c>
      <c r="E53" s="35">
        <f t="shared" si="2"/>
        <v>6752</v>
      </c>
      <c r="F53" s="36">
        <f t="shared" si="3"/>
        <v>0</v>
      </c>
      <c r="G53" s="36">
        <f t="shared" si="4"/>
        <v>9097</v>
      </c>
      <c r="H53" s="36">
        <f t="shared" si="5"/>
        <v>992</v>
      </c>
      <c r="I53" s="36">
        <f t="shared" si="6"/>
        <v>1</v>
      </c>
      <c r="J53" s="36">
        <f t="shared" si="7"/>
        <v>130</v>
      </c>
      <c r="K53" s="37">
        <f t="shared" si="8"/>
        <v>0</v>
      </c>
      <c r="L53" s="5">
        <v>90365</v>
      </c>
      <c r="M53" s="5">
        <v>1</v>
      </c>
      <c r="N53" s="10">
        <v>0</v>
      </c>
      <c r="O53" s="5">
        <v>280</v>
      </c>
      <c r="P53" s="10">
        <v>0</v>
      </c>
      <c r="Q53" s="10">
        <v>0</v>
      </c>
      <c r="R53" s="5">
        <v>712</v>
      </c>
      <c r="S53" s="5">
        <v>3</v>
      </c>
      <c r="T53" s="5">
        <v>383</v>
      </c>
      <c r="U53" s="10">
        <v>0</v>
      </c>
      <c r="V53" s="5">
        <v>5057</v>
      </c>
      <c r="W53" s="5">
        <v>14</v>
      </c>
      <c r="X53" s="5">
        <v>3640</v>
      </c>
      <c r="Y53" s="10">
        <v>0</v>
      </c>
      <c r="Z53" s="10">
        <v>0</v>
      </c>
      <c r="AA53" s="10">
        <v>0</v>
      </c>
      <c r="AB53" s="10">
        <v>0</v>
      </c>
      <c r="AC53" s="5">
        <v>5610</v>
      </c>
      <c r="AD53" s="5">
        <v>925</v>
      </c>
      <c r="AE53" s="5">
        <v>217</v>
      </c>
      <c r="AF53" s="5">
        <v>130</v>
      </c>
      <c r="AG53" s="10">
        <v>0</v>
      </c>
      <c r="AH53" s="5">
        <v>67398</v>
      </c>
      <c r="AI53" s="5">
        <v>6116</v>
      </c>
      <c r="AJ53" s="10">
        <v>0</v>
      </c>
    </row>
    <row r="54" spans="1:36" x14ac:dyDescent="0.25">
      <c r="A54" s="6" t="s">
        <v>85</v>
      </c>
      <c r="B54" s="29">
        <f t="shared" si="0"/>
        <v>3924</v>
      </c>
      <c r="C54" s="35">
        <f t="shared" si="1"/>
        <v>2201</v>
      </c>
      <c r="D54" s="35">
        <f t="shared" si="1"/>
        <v>5</v>
      </c>
      <c r="E54" s="35">
        <f t="shared" si="2"/>
        <v>165</v>
      </c>
      <c r="F54" s="36">
        <f t="shared" si="3"/>
        <v>0</v>
      </c>
      <c r="G54" s="36">
        <f t="shared" si="4"/>
        <v>1231</v>
      </c>
      <c r="H54" s="36">
        <f t="shared" si="5"/>
        <v>322</v>
      </c>
      <c r="I54" s="36">
        <f t="shared" si="6"/>
        <v>0</v>
      </c>
      <c r="J54" s="36">
        <f t="shared" si="7"/>
        <v>0</v>
      </c>
      <c r="K54" s="37">
        <f t="shared" si="8"/>
        <v>0</v>
      </c>
      <c r="L54" s="5">
        <v>3915</v>
      </c>
      <c r="M54" s="10">
        <v>0</v>
      </c>
      <c r="N54" s="10">
        <v>0</v>
      </c>
      <c r="O54" s="5">
        <v>89</v>
      </c>
      <c r="P54" s="10">
        <v>0</v>
      </c>
      <c r="Q54" s="10">
        <v>0</v>
      </c>
      <c r="R54" s="5">
        <v>233</v>
      </c>
      <c r="S54" s="5">
        <v>0</v>
      </c>
      <c r="T54" s="10">
        <v>0</v>
      </c>
      <c r="U54" s="10">
        <v>0</v>
      </c>
      <c r="V54" s="5">
        <v>1220</v>
      </c>
      <c r="W54" s="5">
        <v>11</v>
      </c>
      <c r="X54" s="10">
        <v>0</v>
      </c>
      <c r="Y54" s="10">
        <v>0</v>
      </c>
      <c r="Z54" s="10">
        <v>0</v>
      </c>
      <c r="AA54" s="10">
        <v>0</v>
      </c>
      <c r="AB54" s="10">
        <v>0</v>
      </c>
      <c r="AC54" s="10">
        <v>0</v>
      </c>
      <c r="AD54" s="5">
        <v>164</v>
      </c>
      <c r="AE54" s="5">
        <v>1</v>
      </c>
      <c r="AF54" s="10">
        <v>0</v>
      </c>
      <c r="AG54" s="10">
        <v>0</v>
      </c>
      <c r="AH54" s="5">
        <v>2201</v>
      </c>
      <c r="AI54" s="5">
        <v>5</v>
      </c>
      <c r="AJ54" s="10">
        <v>0</v>
      </c>
    </row>
    <row r="55" spans="1:36" x14ac:dyDescent="0.25">
      <c r="A55" s="6" t="s">
        <v>86</v>
      </c>
      <c r="B55" s="29">
        <f t="shared" si="0"/>
        <v>3953</v>
      </c>
      <c r="C55" s="35">
        <f t="shared" si="1"/>
        <v>245</v>
      </c>
      <c r="D55" s="35">
        <f t="shared" si="1"/>
        <v>0</v>
      </c>
      <c r="E55" s="35">
        <f t="shared" si="2"/>
        <v>160</v>
      </c>
      <c r="F55" s="36">
        <f t="shared" si="3"/>
        <v>0</v>
      </c>
      <c r="G55" s="36">
        <f t="shared" si="4"/>
        <v>3468</v>
      </c>
      <c r="H55" s="36">
        <f t="shared" si="5"/>
        <v>80</v>
      </c>
      <c r="I55" s="36">
        <f t="shared" si="6"/>
        <v>0</v>
      </c>
      <c r="J55" s="36">
        <f t="shared" si="7"/>
        <v>0</v>
      </c>
      <c r="K55" s="37">
        <f t="shared" si="8"/>
        <v>0</v>
      </c>
      <c r="L55" s="5">
        <v>3952</v>
      </c>
      <c r="M55" s="10">
        <v>0</v>
      </c>
      <c r="N55" s="10">
        <v>0</v>
      </c>
      <c r="O55" s="5">
        <v>79</v>
      </c>
      <c r="P55" s="10">
        <v>0</v>
      </c>
      <c r="Q55" s="10">
        <v>0</v>
      </c>
      <c r="R55" s="5">
        <v>1</v>
      </c>
      <c r="S55" s="10">
        <v>0</v>
      </c>
      <c r="T55" s="10">
        <v>0</v>
      </c>
      <c r="U55" s="10">
        <v>0</v>
      </c>
      <c r="V55" s="5">
        <v>354</v>
      </c>
      <c r="W55" s="10">
        <v>0</v>
      </c>
      <c r="X55" s="5">
        <v>3114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5">
        <v>160</v>
      </c>
      <c r="AE55" s="10">
        <v>0</v>
      </c>
      <c r="AF55" s="10">
        <v>0</v>
      </c>
      <c r="AG55" s="10">
        <v>0</v>
      </c>
      <c r="AH55" s="5">
        <v>245</v>
      </c>
      <c r="AI55" s="10">
        <v>0</v>
      </c>
      <c r="AJ55" s="10">
        <v>0</v>
      </c>
    </row>
    <row r="56" spans="1:36" x14ac:dyDescent="0.25">
      <c r="A56" s="6" t="s">
        <v>87</v>
      </c>
      <c r="B56" s="29">
        <f>C56+D56+E56+F56+G56+H56+I56+J56+K56</f>
        <v>36019</v>
      </c>
      <c r="C56" s="35">
        <f t="shared" si="1"/>
        <v>25898</v>
      </c>
      <c r="D56" s="35">
        <f t="shared" si="1"/>
        <v>4238</v>
      </c>
      <c r="E56" s="35">
        <f t="shared" si="2"/>
        <v>824</v>
      </c>
      <c r="F56" s="36">
        <f t="shared" si="3"/>
        <v>0</v>
      </c>
      <c r="G56" s="36">
        <f t="shared" si="4"/>
        <v>4397</v>
      </c>
      <c r="H56" s="36">
        <f t="shared" si="5"/>
        <v>531</v>
      </c>
      <c r="I56" s="36">
        <f t="shared" si="6"/>
        <v>1</v>
      </c>
      <c r="J56" s="36">
        <f t="shared" si="7"/>
        <v>130</v>
      </c>
      <c r="K56" s="37">
        <f t="shared" si="8"/>
        <v>0</v>
      </c>
      <c r="L56" s="5">
        <v>35909</v>
      </c>
      <c r="M56" s="5">
        <v>1</v>
      </c>
      <c r="N56" s="10">
        <v>0</v>
      </c>
      <c r="O56" s="5">
        <v>99</v>
      </c>
      <c r="P56" s="10">
        <v>0</v>
      </c>
      <c r="Q56" s="10">
        <v>0</v>
      </c>
      <c r="R56" s="5">
        <v>432</v>
      </c>
      <c r="S56" s="5">
        <v>2</v>
      </c>
      <c r="T56" s="5">
        <v>383</v>
      </c>
      <c r="U56" s="10">
        <v>0</v>
      </c>
      <c r="V56" s="5">
        <v>3484</v>
      </c>
      <c r="W56" s="5">
        <v>3</v>
      </c>
      <c r="X56" s="5">
        <v>525</v>
      </c>
      <c r="Y56" s="10">
        <v>0</v>
      </c>
      <c r="Z56" s="10">
        <v>0</v>
      </c>
      <c r="AA56" s="10">
        <v>0</v>
      </c>
      <c r="AB56" s="10">
        <v>0</v>
      </c>
      <c r="AC56" s="5">
        <v>8</v>
      </c>
      <c r="AD56" s="5">
        <v>601</v>
      </c>
      <c r="AE56" s="5">
        <v>215</v>
      </c>
      <c r="AF56" s="5">
        <v>130</v>
      </c>
      <c r="AG56" s="10">
        <v>0</v>
      </c>
      <c r="AH56" s="5">
        <v>25898</v>
      </c>
      <c r="AI56" s="5">
        <v>4238</v>
      </c>
      <c r="AJ56" s="10">
        <v>0</v>
      </c>
    </row>
    <row r="57" spans="1:36" x14ac:dyDescent="0.25">
      <c r="A57" s="6" t="s">
        <v>88</v>
      </c>
      <c r="B57" s="29">
        <f>C57+D57+E57+F57+G57+H57+I57+J57+K57</f>
        <v>46589</v>
      </c>
      <c r="C57" s="35">
        <f t="shared" si="1"/>
        <v>39054</v>
      </c>
      <c r="D57" s="35">
        <f t="shared" si="1"/>
        <v>1873</v>
      </c>
      <c r="E57" s="35">
        <f t="shared" si="2"/>
        <v>5603</v>
      </c>
      <c r="F57" s="36">
        <f t="shared" si="3"/>
        <v>0</v>
      </c>
      <c r="G57" s="36">
        <f t="shared" si="4"/>
        <v>0</v>
      </c>
      <c r="H57" s="36">
        <f t="shared" si="5"/>
        <v>59</v>
      </c>
      <c r="I57" s="36">
        <f t="shared" si="6"/>
        <v>0</v>
      </c>
      <c r="J57" s="36">
        <f t="shared" si="7"/>
        <v>0</v>
      </c>
      <c r="K57" s="37">
        <f t="shared" si="8"/>
        <v>0</v>
      </c>
      <c r="L57" s="5">
        <v>46589</v>
      </c>
      <c r="M57" s="10">
        <v>0</v>
      </c>
      <c r="N57" s="10">
        <v>0</v>
      </c>
      <c r="O57" s="5">
        <v>14</v>
      </c>
      <c r="P57" s="10">
        <v>0</v>
      </c>
      <c r="Q57" s="10">
        <v>0</v>
      </c>
      <c r="R57" s="5">
        <v>45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5">
        <v>5603</v>
      </c>
      <c r="AD57" s="10">
        <v>0</v>
      </c>
      <c r="AE57" s="5">
        <v>0</v>
      </c>
      <c r="AF57" s="10">
        <v>0</v>
      </c>
      <c r="AG57" s="10">
        <v>0</v>
      </c>
      <c r="AH57" s="5">
        <v>39054</v>
      </c>
      <c r="AI57" s="5">
        <v>1873</v>
      </c>
      <c r="AJ57" s="10">
        <v>0</v>
      </c>
    </row>
    <row r="58" spans="1:36" x14ac:dyDescent="0.25">
      <c r="L58" s="5">
        <v>11630</v>
      </c>
      <c r="M58" s="5">
        <v>37</v>
      </c>
      <c r="N58" s="5">
        <v>185</v>
      </c>
      <c r="O58" s="5">
        <v>761</v>
      </c>
      <c r="P58" s="5">
        <v>460</v>
      </c>
      <c r="Q58" s="5">
        <v>1741</v>
      </c>
      <c r="R58" s="5">
        <v>7572</v>
      </c>
      <c r="S58" s="5">
        <v>1795</v>
      </c>
      <c r="T58" s="5">
        <v>917</v>
      </c>
      <c r="U58" s="5">
        <v>14</v>
      </c>
      <c r="V58" s="5">
        <v>83</v>
      </c>
      <c r="W58" s="5">
        <v>2326</v>
      </c>
      <c r="X58" s="5">
        <v>292</v>
      </c>
      <c r="Y58" s="5">
        <v>455</v>
      </c>
      <c r="Z58" s="5">
        <v>2001</v>
      </c>
      <c r="AA58" s="5">
        <v>1157</v>
      </c>
      <c r="AB58" s="5">
        <v>3561</v>
      </c>
      <c r="AC58" s="5">
        <v>7</v>
      </c>
      <c r="AD58" s="5">
        <v>787</v>
      </c>
      <c r="AE58" s="5">
        <v>95</v>
      </c>
      <c r="AF58" s="5">
        <v>4</v>
      </c>
      <c r="AG58" s="5">
        <v>4</v>
      </c>
      <c r="AH58" s="5">
        <v>230</v>
      </c>
      <c r="AI58" s="5">
        <v>0</v>
      </c>
      <c r="AJ58" s="10">
        <v>0</v>
      </c>
    </row>
    <row r="59" spans="1:36" x14ac:dyDescent="0.25">
      <c r="A59" s="11"/>
      <c r="L59" s="5">
        <v>1816</v>
      </c>
      <c r="M59" s="10">
        <v>0</v>
      </c>
      <c r="N59" s="10">
        <v>0</v>
      </c>
      <c r="O59" s="5">
        <v>1816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  <c r="AD59" s="10">
        <v>0</v>
      </c>
      <c r="AE59" s="10">
        <v>0</v>
      </c>
      <c r="AF59" s="10">
        <v>0</v>
      </c>
      <c r="AG59" s="10">
        <v>0</v>
      </c>
      <c r="AH59" s="10">
        <v>0</v>
      </c>
      <c r="AI59" s="10">
        <v>0</v>
      </c>
      <c r="AJ59" s="10">
        <v>0</v>
      </c>
    </row>
    <row r="60" spans="1:36" x14ac:dyDescent="0.25">
      <c r="L60" s="5">
        <v>161</v>
      </c>
      <c r="M60" s="10">
        <v>0</v>
      </c>
      <c r="N60" s="10">
        <v>0</v>
      </c>
      <c r="O60" s="5">
        <v>159</v>
      </c>
      <c r="P60" s="5">
        <v>1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  <c r="AD60" s="10">
        <v>0</v>
      </c>
      <c r="AE60" s="10">
        <v>0</v>
      </c>
      <c r="AF60" s="10">
        <v>0</v>
      </c>
      <c r="AG60" s="10">
        <v>0</v>
      </c>
      <c r="AH60" s="10">
        <v>0</v>
      </c>
      <c r="AI60" s="10">
        <v>0</v>
      </c>
      <c r="AJ60" s="10">
        <v>0</v>
      </c>
    </row>
  </sheetData>
  <hyperlinks>
    <hyperlink ref="A2" r:id="rId1" xr:uid="{A80BC93A-842A-45C2-A12A-ACC8175860C5}"/>
  </hyperlink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EB0CD-50B0-4D61-8BEE-8D32182653CD}">
  <dimension ref="A1:AT57"/>
  <sheetViews>
    <sheetView topLeftCell="A52" zoomScale="90" zoomScaleNormal="90" workbookViewId="0">
      <pane xSplit="1" topLeftCell="N1" activePane="topRight" state="frozen"/>
      <selection activeCell="N31" sqref="N31"/>
      <selection pane="topRight" activeCell="AK94" sqref="AK94"/>
    </sheetView>
  </sheetViews>
  <sheetFormatPr baseColWidth="10" defaultColWidth="11.42578125" defaultRowHeight="15" customHeight="1" x14ac:dyDescent="0.25"/>
  <cols>
    <col min="1" max="1" width="21.42578125" customWidth="1"/>
    <col min="2" max="2" width="7" customWidth="1"/>
    <col min="3" max="3" width="6.28515625" customWidth="1"/>
    <col min="4" max="8" width="6.42578125" customWidth="1"/>
    <col min="9" max="34" width="6" customWidth="1"/>
    <col min="35" max="35" width="6.140625" customWidth="1"/>
    <col min="36" max="38" width="6.28515625" customWidth="1"/>
    <col min="39" max="39" width="75.42578125" bestFit="1" customWidth="1"/>
    <col min="46" max="46" width="63.42578125" bestFit="1" customWidth="1"/>
  </cols>
  <sheetData>
    <row r="1" spans="1:46" ht="18.75" x14ac:dyDescent="0.3">
      <c r="A1" s="2" t="s">
        <v>89</v>
      </c>
      <c r="B1" s="2"/>
      <c r="C1" s="2"/>
      <c r="V1" s="52"/>
    </row>
    <row r="2" spans="1:46" x14ac:dyDescent="0.25">
      <c r="A2" s="4" t="s">
        <v>1</v>
      </c>
      <c r="B2" s="4"/>
      <c r="C2" s="4"/>
    </row>
    <row r="3" spans="1:46" x14ac:dyDescent="0.25">
      <c r="A3" s="3" t="s">
        <v>90</v>
      </c>
      <c r="B3" s="3"/>
      <c r="C3" s="3"/>
      <c r="D3" s="6" t="s">
        <v>91</v>
      </c>
      <c r="G3" s="7" t="s">
        <v>92</v>
      </c>
    </row>
    <row r="5" spans="1:46" s="7" customFormat="1" x14ac:dyDescent="0.25">
      <c r="A5" s="7" t="s">
        <v>93</v>
      </c>
      <c r="D5" s="7" t="s">
        <v>94</v>
      </c>
      <c r="E5" s="7" t="s">
        <v>95</v>
      </c>
      <c r="F5" s="7" t="s">
        <v>96</v>
      </c>
      <c r="G5" s="7" t="s">
        <v>97</v>
      </c>
      <c r="H5" s="7" t="s">
        <v>98</v>
      </c>
      <c r="I5" s="7" t="s">
        <v>99</v>
      </c>
      <c r="J5" s="7" t="s">
        <v>100</v>
      </c>
      <c r="K5" s="7" t="s">
        <v>101</v>
      </c>
      <c r="L5" s="7" t="s">
        <v>102</v>
      </c>
      <c r="M5" s="7" t="s">
        <v>103</v>
      </c>
      <c r="N5" s="7" t="s">
        <v>104</v>
      </c>
      <c r="O5" s="7" t="s">
        <v>105</v>
      </c>
      <c r="P5" s="7" t="s">
        <v>106</v>
      </c>
      <c r="Q5" s="7" t="s">
        <v>107</v>
      </c>
      <c r="R5" s="7" t="s">
        <v>108</v>
      </c>
      <c r="S5" s="7" t="s">
        <v>109</v>
      </c>
      <c r="T5" s="7" t="s">
        <v>110</v>
      </c>
      <c r="U5" s="7" t="s">
        <v>111</v>
      </c>
      <c r="V5" s="7" t="s">
        <v>112</v>
      </c>
      <c r="W5" s="7" t="s">
        <v>113</v>
      </c>
      <c r="X5" s="7" t="s">
        <v>114</v>
      </c>
      <c r="Y5" s="7" t="s">
        <v>115</v>
      </c>
      <c r="Z5" s="7" t="s">
        <v>116</v>
      </c>
      <c r="AA5" s="7" t="s">
        <v>117</v>
      </c>
      <c r="AB5" s="7" t="s">
        <v>118</v>
      </c>
      <c r="AC5" s="7" t="s">
        <v>119</v>
      </c>
      <c r="AD5" s="7" t="s">
        <v>120</v>
      </c>
      <c r="AE5" s="7" t="s">
        <v>121</v>
      </c>
      <c r="AF5" s="7" t="s">
        <v>122</v>
      </c>
      <c r="AG5" s="7" t="s">
        <v>123</v>
      </c>
      <c r="AH5" s="7">
        <v>2020</v>
      </c>
      <c r="AI5" s="7">
        <f>AH5+1</f>
        <v>2021</v>
      </c>
      <c r="AJ5" s="7">
        <v>2022</v>
      </c>
      <c r="AK5" s="7">
        <v>2023</v>
      </c>
      <c r="AL5" s="7">
        <f>AK5+1</f>
        <v>2024</v>
      </c>
    </row>
    <row r="6" spans="1:46" s="7" customFormat="1" x14ac:dyDescent="0.25">
      <c r="A6" t="s">
        <v>28</v>
      </c>
      <c r="B6"/>
      <c r="C6"/>
      <c r="D6" s="1">
        <v>1.605</v>
      </c>
      <c r="E6" s="1">
        <v>1.8859999999999999</v>
      </c>
      <c r="F6" s="1">
        <v>1.8360000000000001</v>
      </c>
      <c r="G6" s="1">
        <v>1.78</v>
      </c>
      <c r="H6" s="1">
        <v>2.0840000000000001</v>
      </c>
      <c r="I6" s="1">
        <v>2.125</v>
      </c>
      <c r="J6" s="1">
        <v>2.5609999999999999</v>
      </c>
      <c r="K6" s="1">
        <v>2.7559999999999998</v>
      </c>
      <c r="L6" s="1">
        <v>3.0529999999999999</v>
      </c>
      <c r="M6" s="1">
        <v>3.1669999999999998</v>
      </c>
      <c r="N6" s="1">
        <v>3.234</v>
      </c>
      <c r="O6" s="1">
        <v>3.1040000000000001</v>
      </c>
      <c r="P6" s="1">
        <v>2.8410000000000002</v>
      </c>
      <c r="Q6" s="1">
        <v>2.5030000000000001</v>
      </c>
      <c r="R6" s="1">
        <v>2.5219999999999998</v>
      </c>
      <c r="S6" s="1">
        <v>3.0830000000000002</v>
      </c>
      <c r="T6" s="1">
        <v>3.2069999999999999</v>
      </c>
      <c r="U6" s="1">
        <v>3.26</v>
      </c>
      <c r="V6" s="1">
        <v>3.351</v>
      </c>
      <c r="W6" s="1">
        <v>3.7429999999999999</v>
      </c>
      <c r="X6" s="1">
        <v>3.8130000000000002</v>
      </c>
      <c r="Y6" s="1">
        <v>4.524</v>
      </c>
      <c r="Z6" s="1">
        <v>4.7309999999999999</v>
      </c>
      <c r="AA6" s="1">
        <v>5.2130000000000001</v>
      </c>
      <c r="AB6" s="1">
        <v>4.9560000000000004</v>
      </c>
      <c r="AC6" s="1">
        <v>4.2670000000000003</v>
      </c>
      <c r="AD6" s="1">
        <v>4.0129999999999999</v>
      </c>
      <c r="AE6" s="1">
        <v>3.42</v>
      </c>
      <c r="AF6" s="1">
        <v>4.0209999999999999</v>
      </c>
      <c r="AG6" s="1">
        <v>4.1289999999999996</v>
      </c>
      <c r="AH6" s="1">
        <v>4.1310000000000002</v>
      </c>
      <c r="AI6" s="1">
        <v>4.0010000000000003</v>
      </c>
      <c r="AJ6" s="1">
        <v>4.258</v>
      </c>
      <c r="AK6" s="63">
        <v>3.4710000000000001</v>
      </c>
      <c r="AL6" s="63">
        <v>3.3290000000000002</v>
      </c>
      <c r="AM6" t="s">
        <v>124</v>
      </c>
    </row>
    <row r="7" spans="1:46" s="7" customFormat="1" x14ac:dyDescent="0.25">
      <c r="A7" t="s">
        <v>125</v>
      </c>
      <c r="B7"/>
      <c r="C7"/>
      <c r="D7" s="1">
        <v>7.0309999999999997</v>
      </c>
      <c r="E7" s="1">
        <v>6.3760000000000003</v>
      </c>
      <c r="F7" s="1">
        <v>7.9530000000000003</v>
      </c>
      <c r="G7" s="1">
        <v>8.0350000000000001</v>
      </c>
      <c r="H7" s="1">
        <v>7.8719999999999999</v>
      </c>
      <c r="I7" s="1">
        <v>6.8769999999999998</v>
      </c>
      <c r="J7" s="1">
        <v>7.952</v>
      </c>
      <c r="K7" s="1">
        <v>8.266</v>
      </c>
      <c r="L7" s="1">
        <v>8.1379999999999999</v>
      </c>
      <c r="M7" s="1">
        <v>8.234</v>
      </c>
      <c r="N7" s="1">
        <v>7.7770000000000001</v>
      </c>
      <c r="O7" s="1">
        <v>6.9029999999999996</v>
      </c>
      <c r="P7" s="1">
        <v>7.2640000000000002</v>
      </c>
      <c r="Q7" s="1">
        <v>8.0640000000000001</v>
      </c>
      <c r="R7" s="1">
        <v>7.601</v>
      </c>
      <c r="S7" s="1">
        <v>8.4580000000000002</v>
      </c>
      <c r="T7" s="1">
        <v>8.6539999999999999</v>
      </c>
      <c r="U7" s="1">
        <v>8.3780000000000001</v>
      </c>
      <c r="V7" s="1">
        <v>7.3810000000000002</v>
      </c>
      <c r="W7" s="1">
        <v>8.0120000000000005</v>
      </c>
      <c r="X7" s="1">
        <v>6.6189999999999998</v>
      </c>
      <c r="Y7" s="1">
        <v>5.9390000000000001</v>
      </c>
      <c r="Z7" s="1">
        <v>5.742</v>
      </c>
      <c r="AA7" s="1">
        <v>7.2359999999999998</v>
      </c>
      <c r="AB7" s="1">
        <v>6.1589999999999998</v>
      </c>
      <c r="AC7" s="1">
        <v>6.8550000000000004</v>
      </c>
      <c r="AD7" s="1">
        <v>5.9960000000000004</v>
      </c>
      <c r="AE7" s="1">
        <v>6.9260000000000002</v>
      </c>
      <c r="AF7" s="1">
        <v>7.0490000000000004</v>
      </c>
      <c r="AG7" s="1">
        <v>5.8949999999999996</v>
      </c>
      <c r="AH7" s="1">
        <v>6.1429999999999998</v>
      </c>
      <c r="AI7" s="1">
        <v>6.1740000000000004</v>
      </c>
      <c r="AJ7" s="1">
        <v>5.2809999999999997</v>
      </c>
      <c r="AK7" s="63">
        <v>6.2629999999999999</v>
      </c>
      <c r="AL7" s="63">
        <v>6.1109999999999998</v>
      </c>
      <c r="AM7" t="s">
        <v>126</v>
      </c>
    </row>
    <row r="8" spans="1:46" x14ac:dyDescent="0.25">
      <c r="A8" t="s">
        <v>13</v>
      </c>
      <c r="D8" s="1">
        <v>24.97</v>
      </c>
      <c r="E8" s="1">
        <v>26.353999999999999</v>
      </c>
      <c r="F8" s="1">
        <v>28.193000000000001</v>
      </c>
      <c r="G8" s="1">
        <v>29.867000000000001</v>
      </c>
      <c r="H8" s="1">
        <v>32.325000000000003</v>
      </c>
      <c r="I8" s="1">
        <v>32.776000000000003</v>
      </c>
      <c r="J8" s="1">
        <v>35.148000000000003</v>
      </c>
      <c r="K8" s="1">
        <v>35.981999999999999</v>
      </c>
      <c r="L8" s="1">
        <v>34.411000000000001</v>
      </c>
      <c r="M8" s="1">
        <v>33.164999999999999</v>
      </c>
      <c r="N8" s="1">
        <v>38.610999999999997</v>
      </c>
      <c r="O8" s="1">
        <v>42.469000000000001</v>
      </c>
      <c r="P8" s="1">
        <v>44.28</v>
      </c>
      <c r="Q8" s="1">
        <v>47.789000000000001</v>
      </c>
      <c r="R8" s="1">
        <v>49.03</v>
      </c>
      <c r="S8" s="1">
        <v>48.325000000000003</v>
      </c>
      <c r="T8" s="1">
        <v>49.893999999999998</v>
      </c>
      <c r="U8" s="1">
        <v>49.857999999999997</v>
      </c>
      <c r="V8" s="1">
        <v>54.182000000000002</v>
      </c>
      <c r="W8" s="1">
        <v>50.661000000000001</v>
      </c>
      <c r="X8" s="1">
        <v>50.4</v>
      </c>
      <c r="Y8" s="1">
        <v>48.216999999999999</v>
      </c>
      <c r="Z8" s="1">
        <v>49.024000000000001</v>
      </c>
      <c r="AA8" s="1">
        <v>49.216000000000001</v>
      </c>
      <c r="AB8" s="1">
        <v>51.954999999999998</v>
      </c>
      <c r="AC8" s="1">
        <v>53.715000000000003</v>
      </c>
      <c r="AD8" s="1">
        <v>52.826000000000001</v>
      </c>
      <c r="AE8" s="1">
        <v>54.021999999999998</v>
      </c>
      <c r="AF8" s="1">
        <v>50.8</v>
      </c>
      <c r="AG8" s="1">
        <v>51.23</v>
      </c>
      <c r="AH8" s="1">
        <v>49.606999999999999</v>
      </c>
      <c r="AI8" s="1">
        <v>46.621000000000002</v>
      </c>
      <c r="AJ8" s="1">
        <v>44.4</v>
      </c>
      <c r="AK8" s="64">
        <v>43</v>
      </c>
      <c r="AL8" s="64">
        <v>38.5</v>
      </c>
      <c r="AM8" t="s">
        <v>127</v>
      </c>
    </row>
    <row r="9" spans="1:46" x14ac:dyDescent="0.25">
      <c r="A9" t="s">
        <v>128</v>
      </c>
      <c r="D9" s="1">
        <v>1.9530000000000001</v>
      </c>
      <c r="E9" s="1">
        <v>2.1629999999999998</v>
      </c>
      <c r="F9" s="1">
        <v>2.1960000000000002</v>
      </c>
      <c r="G9" s="1">
        <v>2.1629999999999998</v>
      </c>
      <c r="H9" s="1">
        <v>3.0659999999999998</v>
      </c>
      <c r="I9" s="1">
        <v>2.7869999999999999</v>
      </c>
      <c r="J9" s="1">
        <v>2.145</v>
      </c>
      <c r="K9" s="1">
        <v>3.7170000000000001</v>
      </c>
      <c r="L9" s="1">
        <v>3.0419999999999998</v>
      </c>
      <c r="M9" s="1">
        <v>3.3820000000000001</v>
      </c>
      <c r="N9" s="1">
        <v>3.129</v>
      </c>
      <c r="O9" s="1">
        <v>3.1720000000000002</v>
      </c>
      <c r="P9" s="1">
        <v>2.976</v>
      </c>
      <c r="Q9" s="1">
        <v>3.391</v>
      </c>
      <c r="R9" s="1">
        <v>3.452</v>
      </c>
      <c r="S9" s="1">
        <v>4.5389999999999997</v>
      </c>
      <c r="T9" s="1">
        <v>4.2850000000000001</v>
      </c>
      <c r="U9" s="1">
        <v>5.665</v>
      </c>
      <c r="V9" s="1">
        <v>5.875</v>
      </c>
      <c r="W9" s="1">
        <v>7.0819999999999999</v>
      </c>
      <c r="X9" s="1">
        <v>7.33</v>
      </c>
      <c r="Y9" s="1">
        <v>8.6219999999999999</v>
      </c>
      <c r="Z9" s="1">
        <v>9.2159999999999993</v>
      </c>
      <c r="AA9" s="1">
        <v>8.51</v>
      </c>
      <c r="AB9" s="1">
        <v>8.9390000000000001</v>
      </c>
      <c r="AC9" s="1">
        <v>10.112</v>
      </c>
      <c r="AD9" s="1">
        <v>9.5969999999999995</v>
      </c>
      <c r="AE9" s="1">
        <v>10.728</v>
      </c>
      <c r="AF9" s="1">
        <v>11.391</v>
      </c>
      <c r="AG9" s="1">
        <v>10.916</v>
      </c>
      <c r="AH9" s="1">
        <v>11.273999999999999</v>
      </c>
      <c r="AI9" s="1">
        <v>10.087</v>
      </c>
      <c r="AJ9" s="1">
        <v>11.861000000000001</v>
      </c>
      <c r="AK9" s="64">
        <v>13.37</v>
      </c>
      <c r="AL9" s="64">
        <v>14.352</v>
      </c>
      <c r="AM9" t="s">
        <v>220</v>
      </c>
    </row>
    <row r="10" spans="1:46" s="7" customFormat="1" x14ac:dyDescent="0.25">
      <c r="A10" s="7" t="s">
        <v>129</v>
      </c>
      <c r="D10" s="24">
        <f>SUM(D6:D9)</f>
        <v>35.558999999999997</v>
      </c>
      <c r="E10" s="24">
        <f t="shared" ref="E10:AL10" si="0">SUM(E6:E9)</f>
        <v>36.778999999999996</v>
      </c>
      <c r="F10" s="24">
        <f t="shared" si="0"/>
        <v>40.177999999999997</v>
      </c>
      <c r="G10" s="24">
        <f t="shared" si="0"/>
        <v>41.844999999999999</v>
      </c>
      <c r="H10" s="24">
        <f t="shared" si="0"/>
        <v>45.347000000000008</v>
      </c>
      <c r="I10" s="24">
        <f t="shared" si="0"/>
        <v>44.565000000000005</v>
      </c>
      <c r="J10" s="24">
        <f t="shared" si="0"/>
        <v>47.806000000000004</v>
      </c>
      <c r="K10" s="24">
        <f t="shared" si="0"/>
        <v>50.720999999999997</v>
      </c>
      <c r="L10" s="24">
        <f t="shared" si="0"/>
        <v>48.644000000000005</v>
      </c>
      <c r="M10" s="24">
        <f t="shared" si="0"/>
        <v>47.948</v>
      </c>
      <c r="N10" s="24">
        <f t="shared" si="0"/>
        <v>52.750999999999998</v>
      </c>
      <c r="O10" s="24">
        <f t="shared" si="0"/>
        <v>55.647999999999996</v>
      </c>
      <c r="P10" s="24">
        <f t="shared" si="0"/>
        <v>57.361000000000004</v>
      </c>
      <c r="Q10" s="24">
        <f t="shared" si="0"/>
        <v>61.747</v>
      </c>
      <c r="R10" s="24">
        <f t="shared" si="0"/>
        <v>62.604999999999997</v>
      </c>
      <c r="S10" s="24">
        <f t="shared" si="0"/>
        <v>64.405000000000001</v>
      </c>
      <c r="T10" s="24">
        <f t="shared" si="0"/>
        <v>66.039999999999992</v>
      </c>
      <c r="U10" s="24">
        <f t="shared" si="0"/>
        <v>67.161000000000001</v>
      </c>
      <c r="V10" s="24">
        <f t="shared" si="0"/>
        <v>70.789000000000001</v>
      </c>
      <c r="W10" s="24">
        <f t="shared" si="0"/>
        <v>69.498000000000005</v>
      </c>
      <c r="X10" s="24">
        <f t="shared" si="0"/>
        <v>68.162000000000006</v>
      </c>
      <c r="Y10" s="24">
        <f t="shared" si="0"/>
        <v>67.301999999999992</v>
      </c>
      <c r="Z10" s="24">
        <f t="shared" si="0"/>
        <v>68.712999999999994</v>
      </c>
      <c r="AA10" s="24">
        <f t="shared" si="0"/>
        <v>70.174999999999997</v>
      </c>
      <c r="AB10" s="24">
        <f t="shared" si="0"/>
        <v>72.009</v>
      </c>
      <c r="AC10" s="24">
        <f t="shared" si="0"/>
        <v>74.948999999999998</v>
      </c>
      <c r="AD10" s="24">
        <f t="shared" si="0"/>
        <v>72.432000000000002</v>
      </c>
      <c r="AE10" s="24">
        <f t="shared" si="0"/>
        <v>75.095999999999989</v>
      </c>
      <c r="AF10" s="24">
        <f t="shared" si="0"/>
        <v>73.260999999999996</v>
      </c>
      <c r="AG10" s="24">
        <f t="shared" si="0"/>
        <v>72.17</v>
      </c>
      <c r="AH10" s="24">
        <f t="shared" si="0"/>
        <v>71.155000000000001</v>
      </c>
      <c r="AI10" s="24">
        <f t="shared" si="0"/>
        <v>66.88300000000001</v>
      </c>
      <c r="AJ10" s="24">
        <f t="shared" si="0"/>
        <v>65.8</v>
      </c>
      <c r="AK10" s="24">
        <f t="shared" si="0"/>
        <v>66.103999999999999</v>
      </c>
      <c r="AL10" s="24">
        <f t="shared" si="0"/>
        <v>62.292000000000002</v>
      </c>
    </row>
    <row r="11" spans="1:46" x14ac:dyDescent="0.25">
      <c r="AK11" s="9"/>
      <c r="AL11" s="9"/>
    </row>
    <row r="12" spans="1:46" s="7" customFormat="1" x14ac:dyDescent="0.25">
      <c r="A12" s="7" t="s">
        <v>130</v>
      </c>
      <c r="D12" s="7" t="s">
        <v>94</v>
      </c>
      <c r="E12" s="7" t="s">
        <v>95</v>
      </c>
      <c r="F12" s="7" t="s">
        <v>96</v>
      </c>
      <c r="G12" s="7" t="s">
        <v>97</v>
      </c>
      <c r="H12" s="7" t="s">
        <v>98</v>
      </c>
      <c r="I12" s="7" t="s">
        <v>99</v>
      </c>
      <c r="J12" s="7" t="s">
        <v>100</v>
      </c>
      <c r="K12" s="7" t="s">
        <v>101</v>
      </c>
      <c r="L12" s="7" t="s">
        <v>102</v>
      </c>
      <c r="M12" s="7" t="s">
        <v>103</v>
      </c>
      <c r="N12" s="7" t="s">
        <v>104</v>
      </c>
      <c r="O12" s="7" t="s">
        <v>105</v>
      </c>
      <c r="P12" s="7" t="s">
        <v>106</v>
      </c>
      <c r="Q12" s="7" t="s">
        <v>107</v>
      </c>
      <c r="R12" s="7" t="s">
        <v>108</v>
      </c>
      <c r="S12" s="7" t="s">
        <v>109</v>
      </c>
      <c r="T12" s="7" t="s">
        <v>110</v>
      </c>
      <c r="U12" s="7" t="s">
        <v>111</v>
      </c>
      <c r="V12" s="7" t="s">
        <v>112</v>
      </c>
      <c r="W12" s="7" t="s">
        <v>113</v>
      </c>
      <c r="X12" s="7" t="s">
        <v>114</v>
      </c>
      <c r="Y12" s="7" t="s">
        <v>115</v>
      </c>
      <c r="Z12" s="7" t="s">
        <v>116</v>
      </c>
      <c r="AA12" s="7" t="s">
        <v>117</v>
      </c>
      <c r="AB12" s="7" t="s">
        <v>118</v>
      </c>
      <c r="AC12" s="7" t="s">
        <v>119</v>
      </c>
      <c r="AD12" s="7" t="s">
        <v>120</v>
      </c>
      <c r="AE12" s="7" t="s">
        <v>121</v>
      </c>
      <c r="AF12" s="7" t="s">
        <v>122</v>
      </c>
      <c r="AG12" s="7" t="s">
        <v>123</v>
      </c>
      <c r="AH12" s="7" t="s">
        <v>131</v>
      </c>
      <c r="AI12" s="7">
        <f>AI5</f>
        <v>2021</v>
      </c>
      <c r="AJ12" s="7">
        <v>2022</v>
      </c>
      <c r="AK12" s="7">
        <v>2023</v>
      </c>
      <c r="AL12" s="7">
        <f>AK12+1</f>
        <v>2024</v>
      </c>
    </row>
    <row r="13" spans="1:46" x14ac:dyDescent="0.25">
      <c r="A13" t="s">
        <v>128</v>
      </c>
      <c r="D13" s="1">
        <v>6.8739999999999997</v>
      </c>
      <c r="E13" s="1">
        <v>6.7030000000000003</v>
      </c>
      <c r="F13" s="1">
        <v>6.8140000000000001</v>
      </c>
      <c r="G13" s="1">
        <v>7.976</v>
      </c>
      <c r="H13" s="1">
        <v>7.8769999999999998</v>
      </c>
      <c r="I13" s="1">
        <v>7.2629999999999999</v>
      </c>
      <c r="J13" s="1">
        <v>7.3570000000000002</v>
      </c>
      <c r="K13" s="1">
        <v>7.452</v>
      </c>
      <c r="L13" s="1">
        <v>7.7629999999999999</v>
      </c>
      <c r="M13" s="1">
        <v>7.4569999999999999</v>
      </c>
      <c r="N13" s="1">
        <v>10.074999999999999</v>
      </c>
      <c r="O13" s="1">
        <v>9.9670000000000005</v>
      </c>
      <c r="P13" s="1">
        <v>9.3379999999999992</v>
      </c>
      <c r="Q13" s="1">
        <v>7.95</v>
      </c>
      <c r="R13" s="1">
        <v>9.3339999999999996</v>
      </c>
      <c r="S13" s="1">
        <v>9.9949999999999992</v>
      </c>
      <c r="T13" s="1">
        <v>10.073</v>
      </c>
      <c r="U13" s="1">
        <v>10.079000000000001</v>
      </c>
      <c r="V13" s="1">
        <v>9.6769999999999996</v>
      </c>
      <c r="W13" s="1">
        <v>8.6289999999999996</v>
      </c>
      <c r="X13" s="1">
        <v>9.5540000000000003</v>
      </c>
      <c r="Y13" s="1">
        <v>7.298</v>
      </c>
      <c r="Z13" s="1">
        <v>9.1579999999999995</v>
      </c>
      <c r="AA13" s="1">
        <v>8.06</v>
      </c>
      <c r="AB13" s="1">
        <v>7.6050000000000004</v>
      </c>
      <c r="AC13" s="1">
        <v>7.4690000000000003</v>
      </c>
      <c r="AD13" s="1">
        <v>7.6950000000000003</v>
      </c>
      <c r="AE13" s="1">
        <v>7.6289999999999996</v>
      </c>
      <c r="AF13" s="1">
        <v>7.5640000000000001</v>
      </c>
      <c r="AG13" s="1">
        <v>6.9960000000000004</v>
      </c>
      <c r="AH13" s="1">
        <v>6.351</v>
      </c>
      <c r="AI13" s="1">
        <v>7.0220000000000002</v>
      </c>
      <c r="AJ13" s="1">
        <v>7.2770000000000001</v>
      </c>
      <c r="AK13" s="1">
        <v>7.9489999999999998</v>
      </c>
      <c r="AL13" s="1">
        <v>7.806</v>
      </c>
      <c r="AT13" s="4" t="s">
        <v>132</v>
      </c>
    </row>
    <row r="14" spans="1:46" x14ac:dyDescent="0.25">
      <c r="A14" t="s">
        <v>9</v>
      </c>
      <c r="D14" s="1">
        <v>0.54700000000000004</v>
      </c>
      <c r="E14" s="1">
        <v>0.52900000000000003</v>
      </c>
      <c r="F14" s="1">
        <v>0.48199999999999998</v>
      </c>
      <c r="G14" s="1">
        <v>0.49</v>
      </c>
      <c r="H14" s="1">
        <v>0.439</v>
      </c>
      <c r="I14" s="1">
        <v>0.42899999999999999</v>
      </c>
      <c r="J14" s="1">
        <v>0.40500000000000003</v>
      </c>
      <c r="K14" s="1">
        <v>0.46500000000000002</v>
      </c>
      <c r="L14" s="1">
        <v>0.43</v>
      </c>
      <c r="M14" s="1">
        <v>0.43099999999999999</v>
      </c>
      <c r="N14" s="1">
        <v>0.40899999999999997</v>
      </c>
      <c r="O14" s="1">
        <v>0.41</v>
      </c>
      <c r="P14" s="1">
        <v>0.44400000000000001</v>
      </c>
      <c r="Q14" s="1">
        <v>0.622</v>
      </c>
      <c r="R14" s="1">
        <v>0.60799999999999998</v>
      </c>
      <c r="S14" s="1">
        <v>0.61299999999999999</v>
      </c>
      <c r="T14" s="1">
        <v>0.63</v>
      </c>
      <c r="U14" s="1">
        <v>0.68300000000000005</v>
      </c>
      <c r="V14" s="1">
        <v>0.72699999999999998</v>
      </c>
      <c r="W14" s="1">
        <v>0.89400000000000002</v>
      </c>
      <c r="X14" s="1">
        <v>0.54900000000000004</v>
      </c>
      <c r="Y14" s="1">
        <v>0.53500000000000003</v>
      </c>
      <c r="Z14" s="1">
        <v>0.52200000000000002</v>
      </c>
      <c r="AA14" s="1">
        <v>0.60499999999999998</v>
      </c>
      <c r="AB14" s="1">
        <v>0.59099999999999997</v>
      </c>
      <c r="AC14" s="1">
        <v>0.63500000000000001</v>
      </c>
      <c r="AD14" s="1">
        <v>0.68200000000000005</v>
      </c>
      <c r="AE14" s="1">
        <v>0.69299999999999995</v>
      </c>
      <c r="AF14" s="1">
        <v>0.75600000000000001</v>
      </c>
      <c r="AG14" s="1">
        <v>0.751</v>
      </c>
      <c r="AH14" s="1">
        <v>0.754</v>
      </c>
      <c r="AI14" s="1">
        <v>0.79400000000000004</v>
      </c>
      <c r="AJ14" s="1">
        <v>0.79300000000000004</v>
      </c>
      <c r="AK14" s="1">
        <v>0.82799999999999996</v>
      </c>
      <c r="AL14" s="1">
        <v>0.80400000000000005</v>
      </c>
    </row>
    <row r="16" spans="1:46" s="7" customFormat="1" x14ac:dyDescent="0.25">
      <c r="A16" s="7" t="s">
        <v>133</v>
      </c>
      <c r="D16" s="7" t="s">
        <v>94</v>
      </c>
      <c r="E16" s="7" t="s">
        <v>95</v>
      </c>
      <c r="F16" s="7" t="s">
        <v>96</v>
      </c>
      <c r="G16" s="7" t="s">
        <v>97</v>
      </c>
      <c r="H16" s="7" t="s">
        <v>98</v>
      </c>
      <c r="I16" s="7" t="s">
        <v>99</v>
      </c>
      <c r="J16" s="7" t="s">
        <v>100</v>
      </c>
      <c r="K16" s="7" t="s">
        <v>101</v>
      </c>
      <c r="L16" s="7" t="s">
        <v>102</v>
      </c>
      <c r="M16" s="7" t="s">
        <v>103</v>
      </c>
      <c r="N16" s="7" t="s">
        <v>104</v>
      </c>
      <c r="O16" s="7" t="s">
        <v>105</v>
      </c>
      <c r="P16" s="7" t="s">
        <v>106</v>
      </c>
      <c r="Q16" s="7" t="s">
        <v>107</v>
      </c>
      <c r="R16" s="7" t="s">
        <v>108</v>
      </c>
      <c r="S16" s="7" t="s">
        <v>109</v>
      </c>
      <c r="T16" s="7" t="s">
        <v>110</v>
      </c>
      <c r="U16" s="7" t="s">
        <v>111</v>
      </c>
      <c r="V16" s="7" t="s">
        <v>112</v>
      </c>
      <c r="W16" s="7" t="s">
        <v>113</v>
      </c>
      <c r="X16" s="7" t="s">
        <v>114</v>
      </c>
      <c r="Y16" s="7" t="s">
        <v>115</v>
      </c>
      <c r="Z16" s="7" t="s">
        <v>116</v>
      </c>
      <c r="AA16" s="7" t="s">
        <v>117</v>
      </c>
      <c r="AB16" s="7" t="s">
        <v>118</v>
      </c>
      <c r="AC16" s="7" t="s">
        <v>119</v>
      </c>
      <c r="AD16" s="7" t="s">
        <v>120</v>
      </c>
      <c r="AE16" s="7" t="s">
        <v>121</v>
      </c>
      <c r="AF16" s="7" t="s">
        <v>122</v>
      </c>
      <c r="AG16" s="7" t="s">
        <v>123</v>
      </c>
      <c r="AH16" s="7" t="s">
        <v>131</v>
      </c>
      <c r="AI16" s="7">
        <f>AH16+1</f>
        <v>2021</v>
      </c>
      <c r="AJ16" s="7">
        <v>2022</v>
      </c>
      <c r="AK16" s="7">
        <v>2023</v>
      </c>
      <c r="AL16" s="7">
        <f>AK16+1</f>
        <v>2024</v>
      </c>
    </row>
    <row r="17" spans="1:39" x14ac:dyDescent="0.25">
      <c r="A17" t="s">
        <v>12</v>
      </c>
      <c r="D17" s="1">
        <v>47.121000000000002</v>
      </c>
      <c r="E17" s="1">
        <v>45.844999999999999</v>
      </c>
      <c r="F17" s="1">
        <v>46.947000000000003</v>
      </c>
      <c r="G17" s="1">
        <v>48.39</v>
      </c>
      <c r="H17" s="1">
        <v>48.453000000000003</v>
      </c>
      <c r="I17" s="1">
        <v>50.738</v>
      </c>
      <c r="J17" s="1">
        <v>53.368000000000002</v>
      </c>
      <c r="K17" s="1">
        <v>54.195</v>
      </c>
      <c r="L17" s="1">
        <v>55.822000000000003</v>
      </c>
      <c r="M17" s="1">
        <v>57.552</v>
      </c>
      <c r="N17" s="1">
        <v>53.601999999999997</v>
      </c>
      <c r="O17" s="1">
        <v>55.747999999999998</v>
      </c>
      <c r="P17" s="1">
        <v>55.787999999999997</v>
      </c>
      <c r="Q17" s="1">
        <v>56.341000000000001</v>
      </c>
      <c r="R17" s="1">
        <v>58.12</v>
      </c>
      <c r="S17" s="1">
        <v>57.478999999999999</v>
      </c>
      <c r="T17" s="1">
        <v>59.87</v>
      </c>
      <c r="U17" s="1">
        <v>60.996000000000002</v>
      </c>
      <c r="V17" s="1">
        <v>59.784999999999997</v>
      </c>
      <c r="W17" s="1">
        <v>59.115000000000002</v>
      </c>
      <c r="X17" s="1">
        <v>62.027999999999999</v>
      </c>
      <c r="Y17" s="1">
        <v>61.965000000000003</v>
      </c>
      <c r="Z17" s="1">
        <v>62.552</v>
      </c>
      <c r="AA17" s="1">
        <v>63.033999999999999</v>
      </c>
      <c r="AB17" s="1">
        <v>64.135000000000005</v>
      </c>
      <c r="AC17" s="1">
        <v>64.069999999999993</v>
      </c>
      <c r="AD17" s="1">
        <v>63.014000000000003</v>
      </c>
      <c r="AE17" s="1">
        <v>60.109000000000002</v>
      </c>
      <c r="AF17" s="1">
        <v>62.366999999999997</v>
      </c>
      <c r="AG17" s="1">
        <v>59.707000000000001</v>
      </c>
      <c r="AH17" s="1">
        <v>57.695999999999998</v>
      </c>
      <c r="AI17" s="1">
        <v>59.472999999999999</v>
      </c>
      <c r="AJ17" s="1">
        <v>60.320999999999998</v>
      </c>
      <c r="AK17" s="1">
        <v>57.7</v>
      </c>
      <c r="AL17" s="1">
        <v>54.5</v>
      </c>
    </row>
    <row r="18" spans="1:39" x14ac:dyDescent="0.25">
      <c r="A18" t="s">
        <v>134</v>
      </c>
      <c r="D18" s="1">
        <v>16.382999999999999</v>
      </c>
      <c r="E18" s="1">
        <v>15.03</v>
      </c>
      <c r="F18" s="1">
        <v>14.013</v>
      </c>
      <c r="G18" s="1">
        <v>13.977</v>
      </c>
      <c r="H18" s="1">
        <v>16.178000000000001</v>
      </c>
      <c r="I18" s="1">
        <v>15.452</v>
      </c>
      <c r="J18" s="1">
        <v>19.094000000000001</v>
      </c>
      <c r="K18" s="1">
        <v>15.786</v>
      </c>
      <c r="L18" s="1">
        <v>14.91</v>
      </c>
      <c r="M18" s="1">
        <v>15.443</v>
      </c>
      <c r="N18" s="1">
        <v>11.52</v>
      </c>
      <c r="O18" s="1">
        <v>12.835000000000001</v>
      </c>
      <c r="P18" s="1">
        <v>12.904999999999999</v>
      </c>
      <c r="Q18" s="1">
        <v>14.865</v>
      </c>
      <c r="R18" s="1">
        <v>12.535</v>
      </c>
      <c r="S18" s="1">
        <v>10.419</v>
      </c>
      <c r="T18" s="1">
        <v>11.135</v>
      </c>
      <c r="U18" s="1">
        <v>9.3010000000000002</v>
      </c>
      <c r="V18" s="1">
        <v>8.3480000000000008</v>
      </c>
      <c r="W18" s="1">
        <v>8.2829999999999995</v>
      </c>
      <c r="X18" s="1">
        <v>8.73</v>
      </c>
      <c r="Y18" s="1">
        <v>6.9349999999999996</v>
      </c>
      <c r="Z18" s="1">
        <v>5.6989999999999998</v>
      </c>
      <c r="AA18" s="1">
        <v>5.2859999999999996</v>
      </c>
      <c r="AB18" s="1">
        <v>4.0839999999999996</v>
      </c>
      <c r="AC18" s="1">
        <v>3.1789999999999998</v>
      </c>
      <c r="AD18" s="1">
        <v>3.0979999999999999</v>
      </c>
      <c r="AE18" s="1">
        <v>2.7709999999999999</v>
      </c>
      <c r="AF18" s="1">
        <v>2.2170000000000001</v>
      </c>
      <c r="AG18" s="1">
        <v>1.6459999999999999</v>
      </c>
      <c r="AH18" s="1">
        <v>0.78300000000000003</v>
      </c>
      <c r="AI18" s="1">
        <v>0.64800000000000002</v>
      </c>
      <c r="AJ18" s="1">
        <v>0.749</v>
      </c>
      <c r="AK18" s="1">
        <v>0.72499999999999998</v>
      </c>
      <c r="AL18" s="1">
        <v>0.28699999999999998</v>
      </c>
    </row>
    <row r="19" spans="1:39" x14ac:dyDescent="0.25">
      <c r="A19" t="s">
        <v>125</v>
      </c>
      <c r="D19" s="1">
        <v>3.6589999999999998</v>
      </c>
      <c r="E19" s="1">
        <v>3.5990000000000002</v>
      </c>
      <c r="F19" s="1">
        <v>3.4009999999999998</v>
      </c>
      <c r="G19" s="1">
        <v>3.6389999999999998</v>
      </c>
      <c r="H19" s="1">
        <v>3.714</v>
      </c>
      <c r="I19" s="1">
        <v>2.8839999999999999</v>
      </c>
      <c r="J19" s="1">
        <v>3.1360000000000001</v>
      </c>
      <c r="K19" s="1">
        <v>3.423</v>
      </c>
      <c r="L19" s="1">
        <v>3.4220000000000002</v>
      </c>
      <c r="M19" s="1">
        <v>3.3159999999999998</v>
      </c>
      <c r="N19" s="1">
        <v>3.2789999999999999</v>
      </c>
      <c r="O19" s="1">
        <v>3.577</v>
      </c>
      <c r="P19" s="1">
        <v>3.5680000000000001</v>
      </c>
      <c r="Q19" s="1">
        <v>3.621</v>
      </c>
      <c r="R19" s="1">
        <v>3.4209999999999998</v>
      </c>
      <c r="S19" s="1">
        <v>3.3130000000000002</v>
      </c>
      <c r="T19" s="1">
        <v>4.2709999999999999</v>
      </c>
      <c r="U19" s="1">
        <v>3.5390000000000001</v>
      </c>
      <c r="V19" s="1">
        <v>3.6030000000000002</v>
      </c>
      <c r="W19" s="1">
        <v>3.2029999999999998</v>
      </c>
      <c r="X19" s="1">
        <v>3.6269999999999998</v>
      </c>
      <c r="Y19" s="1">
        <v>3.6669999999999998</v>
      </c>
      <c r="Z19" s="1">
        <v>3.391</v>
      </c>
      <c r="AA19" s="1">
        <v>3.7309999999999999</v>
      </c>
      <c r="AB19" s="1">
        <v>3.8180000000000001</v>
      </c>
      <c r="AC19" s="1">
        <v>3.8490000000000002</v>
      </c>
      <c r="AD19" s="1">
        <v>3.26</v>
      </c>
      <c r="AE19" s="1">
        <v>3.633</v>
      </c>
      <c r="AF19" s="1">
        <v>3.6760000000000002</v>
      </c>
      <c r="AG19" s="1">
        <v>3.7610000000000001</v>
      </c>
      <c r="AH19" s="1">
        <v>3.7930000000000001</v>
      </c>
      <c r="AI19" s="1">
        <v>3.7789999999999999</v>
      </c>
      <c r="AJ19" s="1">
        <v>2.9289999999999998</v>
      </c>
      <c r="AK19" s="1">
        <v>3.7669999999999999</v>
      </c>
      <c r="AL19" s="1">
        <v>3.6970000000000001</v>
      </c>
    </row>
    <row r="20" spans="1:39" x14ac:dyDescent="0.25">
      <c r="A20" t="s">
        <v>13</v>
      </c>
      <c r="D20" s="1">
        <v>1.079</v>
      </c>
      <c r="E20" s="1">
        <v>1.754</v>
      </c>
      <c r="F20" s="1">
        <v>1.4330000000000001</v>
      </c>
      <c r="G20" s="1">
        <v>1.6220000000000001</v>
      </c>
      <c r="H20" s="1">
        <v>2.02</v>
      </c>
      <c r="I20" s="1">
        <v>2.593</v>
      </c>
      <c r="J20" s="1">
        <v>2.4430000000000001</v>
      </c>
      <c r="K20" s="1">
        <v>3.5270000000000001</v>
      </c>
      <c r="L20" s="1">
        <v>3.5139999999999998</v>
      </c>
      <c r="M20" s="1">
        <v>3.621</v>
      </c>
      <c r="N20" s="1">
        <v>4.2619999999999996</v>
      </c>
      <c r="O20" s="1">
        <v>4.3689999999999998</v>
      </c>
      <c r="P20" s="1">
        <v>3.9140000000000001</v>
      </c>
      <c r="Q20" s="1">
        <v>4.524</v>
      </c>
      <c r="R20" s="1">
        <v>5.157</v>
      </c>
      <c r="S20" s="1">
        <v>4.6559999999999997</v>
      </c>
      <c r="T20" s="1">
        <v>5.0880000000000001</v>
      </c>
      <c r="U20" s="1">
        <v>5.4480000000000004</v>
      </c>
      <c r="V20" s="1">
        <v>6.0289999999999999</v>
      </c>
      <c r="W20" s="1">
        <v>6.032</v>
      </c>
      <c r="X20" s="1">
        <v>7.0869999999999997</v>
      </c>
      <c r="Y20" s="1">
        <v>6.649</v>
      </c>
      <c r="Z20" s="1">
        <v>7.133</v>
      </c>
      <c r="AA20" s="1">
        <v>7.4020000000000001</v>
      </c>
      <c r="AB20" s="1">
        <v>7.3579999999999997</v>
      </c>
      <c r="AC20" s="1">
        <v>7.6529999999999996</v>
      </c>
      <c r="AD20" s="1">
        <v>7.8070000000000004</v>
      </c>
      <c r="AE20" s="1">
        <v>8.016</v>
      </c>
      <c r="AF20" s="1">
        <v>7.8369999999999997</v>
      </c>
      <c r="AG20" s="1">
        <v>7.7190000000000003</v>
      </c>
      <c r="AH20" s="1">
        <v>7.3719999999999999</v>
      </c>
      <c r="AI20" s="1">
        <v>7.8490000000000002</v>
      </c>
      <c r="AJ20" s="1">
        <v>8.298</v>
      </c>
      <c r="AK20" s="1">
        <v>7.851</v>
      </c>
      <c r="AL20" s="1">
        <v>7.0060000000000002</v>
      </c>
    </row>
    <row r="21" spans="1:39" x14ac:dyDescent="0.25">
      <c r="A21" t="s">
        <v>14</v>
      </c>
      <c r="D21" s="1">
        <v>9.2279999999999998</v>
      </c>
      <c r="E21" s="1">
        <v>8.2140000000000004</v>
      </c>
      <c r="F21" s="1">
        <v>8.2989999999999995</v>
      </c>
      <c r="G21" s="1">
        <v>8.8140000000000001</v>
      </c>
      <c r="H21" s="1">
        <v>9.9429999999999996</v>
      </c>
      <c r="I21" s="1">
        <v>10.688000000000001</v>
      </c>
      <c r="J21" s="1">
        <v>10.756</v>
      </c>
      <c r="K21" s="1">
        <v>10.698</v>
      </c>
      <c r="L21" s="1">
        <v>11.308</v>
      </c>
      <c r="M21" s="1">
        <v>10.88</v>
      </c>
      <c r="N21" s="1">
        <v>11.167</v>
      </c>
      <c r="O21" s="1">
        <v>9.7970000000000006</v>
      </c>
      <c r="P21" s="1">
        <v>8.3780000000000001</v>
      </c>
      <c r="Q21" s="1">
        <v>8.2910000000000004</v>
      </c>
      <c r="R21" s="1">
        <v>9.5660000000000007</v>
      </c>
      <c r="S21" s="1">
        <v>8.0370000000000008</v>
      </c>
      <c r="T21" s="1">
        <v>7.0389999999999997</v>
      </c>
      <c r="U21" s="1">
        <v>7.6150000000000002</v>
      </c>
      <c r="V21" s="1">
        <v>7.835</v>
      </c>
      <c r="W21" s="1">
        <v>5.657</v>
      </c>
      <c r="X21" s="1">
        <v>7.109</v>
      </c>
      <c r="Y21" s="1">
        <v>7.2990000000000004</v>
      </c>
      <c r="Z21" s="1">
        <v>7.601</v>
      </c>
      <c r="AA21" s="1">
        <v>7.5949999999999998</v>
      </c>
      <c r="AB21" s="1">
        <v>7.6509999999999998</v>
      </c>
      <c r="AC21" s="1">
        <v>7.4169999999999998</v>
      </c>
      <c r="AD21" s="1">
        <v>7.7869999999999999</v>
      </c>
      <c r="AE21" s="1">
        <v>7.9089999999999998</v>
      </c>
      <c r="AF21" s="1">
        <v>7.6130000000000004</v>
      </c>
      <c r="AG21" s="1">
        <v>7.5830000000000002</v>
      </c>
      <c r="AH21" s="1">
        <v>7.7190000000000003</v>
      </c>
      <c r="AI21" s="1">
        <v>8.3670000000000009</v>
      </c>
      <c r="AJ21" s="1">
        <v>7.9720000000000004</v>
      </c>
      <c r="AK21" s="1">
        <v>7.2910000000000004</v>
      </c>
      <c r="AL21" s="1">
        <v>7.4640000000000004</v>
      </c>
    </row>
    <row r="22" spans="1:39" x14ac:dyDescent="0.25">
      <c r="A22" t="s">
        <v>128</v>
      </c>
      <c r="D22" s="1">
        <v>96.661000000000001</v>
      </c>
      <c r="E22" s="1">
        <v>98.856999999999999</v>
      </c>
      <c r="F22" s="1">
        <v>99.206999999999994</v>
      </c>
      <c r="G22" s="1">
        <v>99.867999999999995</v>
      </c>
      <c r="H22" s="1">
        <v>101.699</v>
      </c>
      <c r="I22" s="1">
        <v>103.654</v>
      </c>
      <c r="J22" s="1">
        <v>103.03100000000001</v>
      </c>
      <c r="K22" s="1">
        <v>103.785</v>
      </c>
      <c r="L22" s="1">
        <v>109.547</v>
      </c>
      <c r="M22" s="1">
        <v>109.876</v>
      </c>
      <c r="N22" s="1">
        <v>110.41200000000001</v>
      </c>
      <c r="O22" s="1">
        <v>111.738</v>
      </c>
      <c r="P22" s="1">
        <v>108.16200000000001</v>
      </c>
      <c r="Q22" s="1">
        <v>103.52</v>
      </c>
      <c r="R22" s="1">
        <v>108.622</v>
      </c>
      <c r="S22" s="1">
        <v>111.244</v>
      </c>
      <c r="T22" s="1">
        <v>107.971</v>
      </c>
      <c r="U22" s="1">
        <v>111.19199999999999</v>
      </c>
      <c r="V22" s="1">
        <v>112.61499999999999</v>
      </c>
      <c r="W22" s="1">
        <v>106.79</v>
      </c>
      <c r="X22" s="1">
        <v>114.048</v>
      </c>
      <c r="Y22" s="1">
        <v>108.488</v>
      </c>
      <c r="Z22" s="1">
        <v>111.25</v>
      </c>
      <c r="AA22" s="1">
        <v>112.083</v>
      </c>
      <c r="AB22" s="1">
        <v>109.53700000000001</v>
      </c>
      <c r="AC22" s="1">
        <v>112.08499999999999</v>
      </c>
      <c r="AD22" s="1">
        <v>114.999</v>
      </c>
      <c r="AE22" s="1">
        <v>115.617</v>
      </c>
      <c r="AF22" s="1">
        <v>117.617</v>
      </c>
      <c r="AG22" s="1">
        <v>116.75</v>
      </c>
      <c r="AH22" s="1">
        <v>116.955</v>
      </c>
      <c r="AI22" s="1">
        <v>123.033</v>
      </c>
      <c r="AJ22" s="1">
        <v>115.16800000000001</v>
      </c>
      <c r="AK22" s="1">
        <v>115.486</v>
      </c>
      <c r="AL22" s="1">
        <v>117.143</v>
      </c>
    </row>
    <row r="23" spans="1:39" x14ac:dyDescent="0.25">
      <c r="A23" t="s">
        <v>135</v>
      </c>
      <c r="D23" s="1">
        <v>9.1349999999999998</v>
      </c>
      <c r="E23" s="1">
        <v>8.6509999999999998</v>
      </c>
      <c r="F23" s="1">
        <v>8.282</v>
      </c>
      <c r="G23" s="1">
        <v>9.1609999999999996</v>
      </c>
      <c r="H23" s="1">
        <v>9.7560000000000002</v>
      </c>
      <c r="I23" s="1">
        <v>9.8170000000000002</v>
      </c>
      <c r="J23" s="1">
        <v>10.224</v>
      </c>
      <c r="K23" s="1">
        <v>10.823</v>
      </c>
      <c r="L23" s="1">
        <v>9.8629999999999995</v>
      </c>
      <c r="M23" s="1">
        <v>10.439</v>
      </c>
      <c r="N23" s="1">
        <v>10.186999999999999</v>
      </c>
      <c r="O23" s="1">
        <v>10.834</v>
      </c>
      <c r="P23" s="1">
        <v>11.548</v>
      </c>
      <c r="Q23" s="1">
        <v>11.63</v>
      </c>
      <c r="R23" s="1">
        <v>11.085000000000001</v>
      </c>
      <c r="S23" s="1">
        <v>11.481999999999999</v>
      </c>
      <c r="T23" s="1">
        <v>11.481</v>
      </c>
      <c r="U23" s="1">
        <v>12.009</v>
      </c>
      <c r="V23" s="1">
        <v>12.542999999999999</v>
      </c>
      <c r="W23" s="1">
        <v>12.007999999999999</v>
      </c>
      <c r="X23" s="1">
        <v>14.961</v>
      </c>
      <c r="Y23" s="1">
        <v>14.121</v>
      </c>
      <c r="Z23" s="1">
        <v>13.388999999999999</v>
      </c>
      <c r="AA23" s="1">
        <v>11.933999999999999</v>
      </c>
      <c r="AB23" s="1">
        <v>9.6020000000000003</v>
      </c>
      <c r="AC23" s="1">
        <v>10.397</v>
      </c>
      <c r="AD23" s="1">
        <v>11.898</v>
      </c>
      <c r="AE23" s="1">
        <v>14.792999999999999</v>
      </c>
      <c r="AF23" s="1">
        <v>13.372999999999999</v>
      </c>
      <c r="AG23" s="1">
        <v>15.023999999999999</v>
      </c>
      <c r="AH23" s="1">
        <v>14.79</v>
      </c>
      <c r="AI23" s="1">
        <v>16.045999999999999</v>
      </c>
      <c r="AJ23" s="1">
        <v>16.187999999999999</v>
      </c>
      <c r="AK23" s="1">
        <v>16.786000000000001</v>
      </c>
      <c r="AL23" s="1">
        <v>17.623999999999999</v>
      </c>
    </row>
    <row r="24" spans="1:39" x14ac:dyDescent="0.25">
      <c r="A24" t="s">
        <v>9</v>
      </c>
      <c r="D24" s="1">
        <v>0.86599999999999999</v>
      </c>
      <c r="E24" s="1">
        <v>1.016</v>
      </c>
      <c r="F24" s="1">
        <v>1.0680000000000001</v>
      </c>
      <c r="G24" s="1">
        <v>1.119</v>
      </c>
      <c r="H24" s="1">
        <v>1.135</v>
      </c>
      <c r="I24" s="1">
        <v>1.228</v>
      </c>
      <c r="J24" s="1">
        <v>1.339</v>
      </c>
      <c r="K24" s="1">
        <v>1.335</v>
      </c>
      <c r="L24" s="1">
        <v>1.425</v>
      </c>
      <c r="M24" s="1">
        <v>1.548</v>
      </c>
      <c r="N24" s="1">
        <v>1.498</v>
      </c>
      <c r="O24" s="1">
        <v>1.871</v>
      </c>
      <c r="P24" s="1">
        <v>2.0289999999999999</v>
      </c>
      <c r="Q24" s="1">
        <v>2.1859999999999999</v>
      </c>
      <c r="R24" s="1">
        <v>2.3439999999999999</v>
      </c>
      <c r="S24" s="1">
        <v>2.4649999999999999</v>
      </c>
      <c r="T24" s="1">
        <v>2.6280000000000001</v>
      </c>
      <c r="U24" s="1">
        <v>2.8860000000000001</v>
      </c>
      <c r="V24" s="1">
        <v>3.0609999999999999</v>
      </c>
      <c r="W24" s="1">
        <v>3.4540000000000002</v>
      </c>
      <c r="X24" s="1">
        <v>4.4720000000000004</v>
      </c>
      <c r="Y24" s="1">
        <v>3.919</v>
      </c>
      <c r="Z24" s="1">
        <v>4.4029999999999996</v>
      </c>
      <c r="AA24" s="1">
        <v>4.915</v>
      </c>
      <c r="AB24" s="1">
        <v>4.6959999999999997</v>
      </c>
      <c r="AC24" s="1">
        <v>5.0620000000000003</v>
      </c>
      <c r="AD24" s="1">
        <v>5.484</v>
      </c>
      <c r="AE24" s="1">
        <v>5.7140000000000004</v>
      </c>
      <c r="AF24" s="1">
        <v>6.0279999999999996</v>
      </c>
      <c r="AG24" s="1">
        <v>5.98</v>
      </c>
      <c r="AH24" s="1">
        <v>5.4859999999999998</v>
      </c>
      <c r="AI24" s="1">
        <v>6.681</v>
      </c>
      <c r="AJ24" s="1">
        <v>6.335</v>
      </c>
      <c r="AK24" s="1">
        <v>7.04</v>
      </c>
      <c r="AL24" s="1">
        <v>6.8520000000000003</v>
      </c>
    </row>
    <row r="25" spans="1:39" x14ac:dyDescent="0.25">
      <c r="A25" t="s">
        <v>136</v>
      </c>
      <c r="D25" s="1">
        <v>0.46500000000000002</v>
      </c>
      <c r="E25" s="1">
        <v>0.39100000000000001</v>
      </c>
      <c r="F25" s="1">
        <v>0.53900000000000003</v>
      </c>
      <c r="G25" s="1">
        <v>0.49299999999999999</v>
      </c>
      <c r="H25" s="1">
        <v>0.54800000000000004</v>
      </c>
      <c r="I25" s="1">
        <v>0.60399999999999998</v>
      </c>
      <c r="J25" s="1">
        <v>0.53400000000000003</v>
      </c>
      <c r="K25" s="1">
        <v>0.71799999999999997</v>
      </c>
      <c r="L25" s="1">
        <v>0.83599999999999997</v>
      </c>
      <c r="M25" s="1">
        <v>0.65200000000000002</v>
      </c>
      <c r="N25" s="1">
        <v>0.77800000000000002</v>
      </c>
      <c r="O25" s="1">
        <v>0.80800000000000005</v>
      </c>
      <c r="P25" s="1">
        <v>0.83899999999999997</v>
      </c>
      <c r="Q25" s="1">
        <v>1.0529999999999999</v>
      </c>
      <c r="R25" s="1">
        <v>0.91300000000000003</v>
      </c>
      <c r="S25" s="1">
        <v>1.147</v>
      </c>
      <c r="T25" s="1">
        <v>1.2490000000000001</v>
      </c>
      <c r="U25" s="1">
        <v>1.1140000000000001</v>
      </c>
      <c r="V25" s="1">
        <v>1.236</v>
      </c>
      <c r="W25" s="1">
        <v>1.1850000000000001</v>
      </c>
      <c r="X25" s="1">
        <v>0.74</v>
      </c>
      <c r="Y25" s="1">
        <v>0.85399999999999998</v>
      </c>
      <c r="Z25" s="1">
        <v>0.84599999999999997</v>
      </c>
      <c r="AA25" s="1">
        <v>1.008</v>
      </c>
      <c r="AB25" s="1">
        <v>1.121</v>
      </c>
      <c r="AC25" s="1">
        <v>1.101</v>
      </c>
      <c r="AD25" s="1">
        <v>1.079</v>
      </c>
      <c r="AE25" s="1">
        <v>1.044</v>
      </c>
      <c r="AF25" s="1">
        <v>1.169</v>
      </c>
      <c r="AG25" s="1">
        <v>1.18</v>
      </c>
      <c r="AH25" s="1">
        <v>1.2</v>
      </c>
      <c r="AI25" s="1">
        <v>1.1220000000000001</v>
      </c>
      <c r="AJ25" s="1">
        <v>1.1020000000000001</v>
      </c>
      <c r="AK25" s="1">
        <v>1.0669999999999999</v>
      </c>
      <c r="AL25" s="1">
        <v>1.042</v>
      </c>
    </row>
    <row r="26" spans="1:39" s="7" customFormat="1" x14ac:dyDescent="0.25">
      <c r="A26" s="7" t="s">
        <v>129</v>
      </c>
      <c r="D26" s="21">
        <f>SUM(D17:D25)</f>
        <v>184.59700000000001</v>
      </c>
      <c r="E26" s="21">
        <f t="shared" ref="E26:AL26" si="1">SUM(E17:E25)</f>
        <v>183.357</v>
      </c>
      <c r="F26" s="21">
        <f t="shared" si="1"/>
        <v>183.18900000000002</v>
      </c>
      <c r="G26" s="21">
        <f t="shared" si="1"/>
        <v>187.083</v>
      </c>
      <c r="H26" s="21">
        <f t="shared" si="1"/>
        <v>193.446</v>
      </c>
      <c r="I26" s="21">
        <f t="shared" si="1"/>
        <v>197.65800000000004</v>
      </c>
      <c r="J26" s="21">
        <f t="shared" si="1"/>
        <v>203.92499999999998</v>
      </c>
      <c r="K26" s="21">
        <f t="shared" si="1"/>
        <v>204.29</v>
      </c>
      <c r="L26" s="21">
        <f t="shared" si="1"/>
        <v>210.64700000000002</v>
      </c>
      <c r="M26" s="21">
        <f t="shared" si="1"/>
        <v>213.32699999999997</v>
      </c>
      <c r="N26" s="21">
        <f t="shared" si="1"/>
        <v>206.70500000000001</v>
      </c>
      <c r="O26" s="21">
        <f t="shared" si="1"/>
        <v>211.577</v>
      </c>
      <c r="P26" s="21">
        <f t="shared" si="1"/>
        <v>207.131</v>
      </c>
      <c r="Q26" s="21">
        <f t="shared" si="1"/>
        <v>206.03099999999998</v>
      </c>
      <c r="R26" s="21">
        <f t="shared" si="1"/>
        <v>211.76300000000001</v>
      </c>
      <c r="S26" s="21">
        <f t="shared" si="1"/>
        <v>210.24200000000002</v>
      </c>
      <c r="T26" s="21">
        <f t="shared" si="1"/>
        <v>210.732</v>
      </c>
      <c r="U26" s="21">
        <f t="shared" si="1"/>
        <v>214.09999999999997</v>
      </c>
      <c r="V26" s="21">
        <f t="shared" si="1"/>
        <v>215.05499999999998</v>
      </c>
      <c r="W26" s="21">
        <f t="shared" si="1"/>
        <v>205.727</v>
      </c>
      <c r="X26" s="21">
        <f t="shared" si="1"/>
        <v>222.80200000000002</v>
      </c>
      <c r="Y26" s="21">
        <f t="shared" si="1"/>
        <v>213.89700000000005</v>
      </c>
      <c r="Z26" s="21">
        <f t="shared" si="1"/>
        <v>216.26400000000001</v>
      </c>
      <c r="AA26" s="21">
        <f t="shared" si="1"/>
        <v>216.98799999999997</v>
      </c>
      <c r="AB26" s="21">
        <f t="shared" si="1"/>
        <v>212.00200000000004</v>
      </c>
      <c r="AC26" s="21">
        <f t="shared" si="1"/>
        <v>214.81299999999999</v>
      </c>
      <c r="AD26" s="21">
        <f t="shared" si="1"/>
        <v>218.42600000000004</v>
      </c>
      <c r="AE26" s="21">
        <f t="shared" si="1"/>
        <v>219.60600000000002</v>
      </c>
      <c r="AF26" s="21">
        <f t="shared" si="1"/>
        <v>221.89699999999999</v>
      </c>
      <c r="AG26" s="21">
        <f t="shared" si="1"/>
        <v>219.35</v>
      </c>
      <c r="AH26" s="21">
        <f t="shared" si="1"/>
        <v>215.79399999999995</v>
      </c>
      <c r="AI26" s="21">
        <f t="shared" si="1"/>
        <v>226.99800000000002</v>
      </c>
      <c r="AJ26" s="21">
        <f t="shared" si="1"/>
        <v>219.06200000000001</v>
      </c>
      <c r="AK26" s="21">
        <f t="shared" si="1"/>
        <v>217.71299999999999</v>
      </c>
      <c r="AL26" s="21">
        <f t="shared" si="1"/>
        <v>215.61500000000001</v>
      </c>
    </row>
    <row r="28" spans="1:39" s="7" customFormat="1" x14ac:dyDescent="0.25">
      <c r="A28" s="7" t="s">
        <v>137</v>
      </c>
      <c r="B28" s="51">
        <v>1980</v>
      </c>
      <c r="C28" s="51">
        <v>1985</v>
      </c>
      <c r="D28" s="7" t="s">
        <v>94</v>
      </c>
      <c r="E28" s="7" t="s">
        <v>95</v>
      </c>
      <c r="F28" s="7" t="s">
        <v>96</v>
      </c>
      <c r="G28" s="7" t="s">
        <v>97</v>
      </c>
      <c r="H28" s="7" t="s">
        <v>98</v>
      </c>
      <c r="I28" s="7" t="s">
        <v>99</v>
      </c>
      <c r="J28" s="7" t="s">
        <v>100</v>
      </c>
      <c r="K28" s="7" t="s">
        <v>101</v>
      </c>
      <c r="L28" s="7" t="s">
        <v>102</v>
      </c>
      <c r="M28" s="7" t="s">
        <v>103</v>
      </c>
      <c r="N28" s="7" t="s">
        <v>104</v>
      </c>
      <c r="O28" s="7" t="s">
        <v>105</v>
      </c>
      <c r="P28" s="7" t="s">
        <v>106</v>
      </c>
      <c r="Q28" s="7" t="s">
        <v>107</v>
      </c>
      <c r="R28" s="7" t="s">
        <v>108</v>
      </c>
      <c r="S28" s="7" t="s">
        <v>109</v>
      </c>
      <c r="T28" s="7" t="s">
        <v>110</v>
      </c>
      <c r="U28" s="7" t="s">
        <v>111</v>
      </c>
      <c r="V28" s="7" t="s">
        <v>112</v>
      </c>
      <c r="W28" s="7" t="s">
        <v>113</v>
      </c>
      <c r="X28" s="7" t="s">
        <v>114</v>
      </c>
      <c r="Y28" s="7" t="s">
        <v>115</v>
      </c>
      <c r="Z28" s="7" t="s">
        <v>116</v>
      </c>
      <c r="AA28" s="7" t="s">
        <v>117</v>
      </c>
      <c r="AB28" s="7" t="s">
        <v>118</v>
      </c>
      <c r="AC28" s="7" t="s">
        <v>119</v>
      </c>
      <c r="AD28" s="7" t="s">
        <v>120</v>
      </c>
      <c r="AE28" s="7" t="s">
        <v>121</v>
      </c>
      <c r="AF28" s="7" t="s">
        <v>122</v>
      </c>
      <c r="AG28" s="7" t="s">
        <v>123</v>
      </c>
      <c r="AH28" s="7" t="s">
        <v>131</v>
      </c>
      <c r="AI28" s="7">
        <f>AI16</f>
        <v>2021</v>
      </c>
      <c r="AJ28" s="7">
        <v>2022</v>
      </c>
      <c r="AK28" s="7">
        <v>2023</v>
      </c>
      <c r="AL28" s="7">
        <f>AK28+1</f>
        <v>2024</v>
      </c>
    </row>
    <row r="29" spans="1:39" x14ac:dyDescent="0.25">
      <c r="A29" t="s">
        <v>12</v>
      </c>
      <c r="B29" s="1">
        <v>35</v>
      </c>
      <c r="C29" s="1">
        <v>40</v>
      </c>
      <c r="D29" s="1">
        <f t="shared" ref="D29:AE29" si="2">D17+D6</f>
        <v>48.725999999999999</v>
      </c>
      <c r="E29" s="1">
        <f t="shared" si="2"/>
        <v>47.731000000000002</v>
      </c>
      <c r="F29" s="1">
        <f t="shared" si="2"/>
        <v>48.783000000000001</v>
      </c>
      <c r="G29" s="1">
        <f t="shared" si="2"/>
        <v>50.17</v>
      </c>
      <c r="H29" s="1">
        <f t="shared" si="2"/>
        <v>50.537000000000006</v>
      </c>
      <c r="I29" s="1">
        <f t="shared" si="2"/>
        <v>52.863</v>
      </c>
      <c r="J29" s="1">
        <f t="shared" si="2"/>
        <v>55.929000000000002</v>
      </c>
      <c r="K29" s="1">
        <f t="shared" si="2"/>
        <v>56.951000000000001</v>
      </c>
      <c r="L29" s="1">
        <f t="shared" si="2"/>
        <v>58.875</v>
      </c>
      <c r="M29" s="1">
        <f t="shared" si="2"/>
        <v>60.719000000000001</v>
      </c>
      <c r="N29" s="1">
        <f t="shared" si="2"/>
        <v>56.835999999999999</v>
      </c>
      <c r="O29" s="1">
        <f t="shared" si="2"/>
        <v>58.851999999999997</v>
      </c>
      <c r="P29" s="1">
        <f t="shared" si="2"/>
        <v>58.628999999999998</v>
      </c>
      <c r="Q29" s="1">
        <f t="shared" si="2"/>
        <v>58.844000000000001</v>
      </c>
      <c r="R29" s="1">
        <f t="shared" si="2"/>
        <v>60.641999999999996</v>
      </c>
      <c r="S29" s="1">
        <f t="shared" si="2"/>
        <v>60.561999999999998</v>
      </c>
      <c r="T29" s="1">
        <f t="shared" si="2"/>
        <v>63.076999999999998</v>
      </c>
      <c r="U29" s="1">
        <f t="shared" si="2"/>
        <v>64.256</v>
      </c>
      <c r="V29" s="1">
        <f t="shared" si="2"/>
        <v>63.135999999999996</v>
      </c>
      <c r="W29" s="1">
        <f t="shared" si="2"/>
        <v>62.858000000000004</v>
      </c>
      <c r="X29" s="1">
        <f t="shared" si="2"/>
        <v>65.840999999999994</v>
      </c>
      <c r="Y29" s="1">
        <f t="shared" si="2"/>
        <v>66.489000000000004</v>
      </c>
      <c r="Z29" s="1">
        <f t="shared" si="2"/>
        <v>67.283000000000001</v>
      </c>
      <c r="AA29" s="1">
        <f t="shared" si="2"/>
        <v>68.247</v>
      </c>
      <c r="AB29" s="1">
        <f t="shared" si="2"/>
        <v>69.091000000000008</v>
      </c>
      <c r="AC29" s="1">
        <f t="shared" si="2"/>
        <v>68.336999999999989</v>
      </c>
      <c r="AD29" s="1">
        <f t="shared" si="2"/>
        <v>67.027000000000001</v>
      </c>
      <c r="AE29" s="1">
        <f t="shared" si="2"/>
        <v>63.529000000000003</v>
      </c>
      <c r="AF29" s="1">
        <v>66.5</v>
      </c>
      <c r="AG29" s="1">
        <f t="shared" ref="AG29:AL29" si="3">AG17+AG6</f>
        <v>63.835999999999999</v>
      </c>
      <c r="AH29" s="1">
        <f t="shared" si="3"/>
        <v>61.826999999999998</v>
      </c>
      <c r="AI29" s="1">
        <f t="shared" si="3"/>
        <v>63.473999999999997</v>
      </c>
      <c r="AJ29" s="1">
        <f t="shared" si="3"/>
        <v>64.578999999999994</v>
      </c>
      <c r="AK29" s="1">
        <f t="shared" si="3"/>
        <v>61.171000000000006</v>
      </c>
      <c r="AL29" s="1">
        <f t="shared" si="3"/>
        <v>57.829000000000001</v>
      </c>
      <c r="AM29" t="s">
        <v>138</v>
      </c>
    </row>
    <row r="30" spans="1:39" x14ac:dyDescent="0.25">
      <c r="A30" t="s">
        <v>134</v>
      </c>
      <c r="B30" s="1">
        <v>36</v>
      </c>
      <c r="C30" s="1">
        <v>21</v>
      </c>
      <c r="D30" s="1">
        <f t="shared" ref="D30:AK30" si="4">D18</f>
        <v>16.382999999999999</v>
      </c>
      <c r="E30" s="1">
        <f t="shared" si="4"/>
        <v>15.03</v>
      </c>
      <c r="F30" s="1">
        <f t="shared" si="4"/>
        <v>14.013</v>
      </c>
      <c r="G30" s="1">
        <f t="shared" si="4"/>
        <v>13.977</v>
      </c>
      <c r="H30" s="1">
        <f t="shared" si="4"/>
        <v>16.178000000000001</v>
      </c>
      <c r="I30" s="1">
        <f t="shared" si="4"/>
        <v>15.452</v>
      </c>
      <c r="J30" s="1">
        <f t="shared" si="4"/>
        <v>19.094000000000001</v>
      </c>
      <c r="K30" s="1">
        <f t="shared" si="4"/>
        <v>15.786</v>
      </c>
      <c r="L30" s="1">
        <f t="shared" si="4"/>
        <v>14.91</v>
      </c>
      <c r="M30" s="1">
        <f t="shared" si="4"/>
        <v>15.443</v>
      </c>
      <c r="N30" s="1">
        <f t="shared" si="4"/>
        <v>11.52</v>
      </c>
      <c r="O30" s="1">
        <f t="shared" si="4"/>
        <v>12.835000000000001</v>
      </c>
      <c r="P30" s="1">
        <f t="shared" si="4"/>
        <v>12.904999999999999</v>
      </c>
      <c r="Q30" s="1">
        <f t="shared" si="4"/>
        <v>14.865</v>
      </c>
      <c r="R30" s="1">
        <f t="shared" si="4"/>
        <v>12.535</v>
      </c>
      <c r="S30" s="1">
        <f t="shared" si="4"/>
        <v>10.419</v>
      </c>
      <c r="T30" s="1">
        <f t="shared" si="4"/>
        <v>11.135</v>
      </c>
      <c r="U30" s="1">
        <f t="shared" si="4"/>
        <v>9.3010000000000002</v>
      </c>
      <c r="V30" s="1">
        <f t="shared" si="4"/>
        <v>8.3480000000000008</v>
      </c>
      <c r="W30" s="1">
        <f t="shared" si="4"/>
        <v>8.2829999999999995</v>
      </c>
      <c r="X30" s="1">
        <f t="shared" si="4"/>
        <v>8.73</v>
      </c>
      <c r="Y30" s="1">
        <f t="shared" si="4"/>
        <v>6.9349999999999996</v>
      </c>
      <c r="Z30" s="1">
        <f t="shared" si="4"/>
        <v>5.6989999999999998</v>
      </c>
      <c r="AA30" s="1">
        <f t="shared" si="4"/>
        <v>5.2859999999999996</v>
      </c>
      <c r="AB30" s="1">
        <f t="shared" si="4"/>
        <v>4.0839999999999996</v>
      </c>
      <c r="AC30" s="1">
        <f t="shared" si="4"/>
        <v>3.1789999999999998</v>
      </c>
      <c r="AD30" s="1">
        <f t="shared" si="4"/>
        <v>3.0979999999999999</v>
      </c>
      <c r="AE30" s="1">
        <f t="shared" si="4"/>
        <v>2.7709999999999999</v>
      </c>
      <c r="AF30" s="1">
        <f t="shared" si="4"/>
        <v>2.2170000000000001</v>
      </c>
      <c r="AG30" s="1">
        <f t="shared" si="4"/>
        <v>1.6459999999999999</v>
      </c>
      <c r="AH30" s="1">
        <f t="shared" si="4"/>
        <v>0.78300000000000003</v>
      </c>
      <c r="AI30" s="1">
        <f t="shared" si="4"/>
        <v>0.64800000000000002</v>
      </c>
      <c r="AJ30" s="1">
        <f t="shared" si="4"/>
        <v>0.749</v>
      </c>
      <c r="AK30" s="1">
        <f t="shared" si="4"/>
        <v>0.72499999999999998</v>
      </c>
      <c r="AL30" s="1">
        <f t="shared" ref="AL30" si="5">AL18</f>
        <v>0.28699999999999998</v>
      </c>
    </row>
    <row r="31" spans="1:39" x14ac:dyDescent="0.25">
      <c r="A31" t="s">
        <v>125</v>
      </c>
      <c r="B31" s="1">
        <v>7</v>
      </c>
      <c r="C31" s="1">
        <v>14</v>
      </c>
      <c r="D31" s="1">
        <f>D7+D19</f>
        <v>10.69</v>
      </c>
      <c r="E31" s="1">
        <f t="shared" ref="E31:AL31" si="6">E7+E19</f>
        <v>9.9750000000000014</v>
      </c>
      <c r="F31" s="1">
        <f t="shared" si="6"/>
        <v>11.353999999999999</v>
      </c>
      <c r="G31" s="1">
        <f t="shared" si="6"/>
        <v>11.673999999999999</v>
      </c>
      <c r="H31" s="1">
        <f t="shared" si="6"/>
        <v>11.586</v>
      </c>
      <c r="I31" s="1">
        <f t="shared" si="6"/>
        <v>9.7609999999999992</v>
      </c>
      <c r="J31" s="1">
        <f t="shared" si="6"/>
        <v>11.088000000000001</v>
      </c>
      <c r="K31" s="1">
        <f t="shared" si="6"/>
        <v>11.689</v>
      </c>
      <c r="L31" s="1">
        <f t="shared" si="6"/>
        <v>11.56</v>
      </c>
      <c r="M31" s="1">
        <f t="shared" si="6"/>
        <v>11.55</v>
      </c>
      <c r="N31" s="1">
        <f t="shared" si="6"/>
        <v>11.056000000000001</v>
      </c>
      <c r="O31" s="1">
        <f t="shared" si="6"/>
        <v>10.48</v>
      </c>
      <c r="P31" s="1">
        <f t="shared" si="6"/>
        <v>10.832000000000001</v>
      </c>
      <c r="Q31" s="1">
        <f t="shared" si="6"/>
        <v>11.685</v>
      </c>
      <c r="R31" s="1">
        <f t="shared" si="6"/>
        <v>11.022</v>
      </c>
      <c r="S31" s="1">
        <f t="shared" si="6"/>
        <v>11.771000000000001</v>
      </c>
      <c r="T31" s="1">
        <f t="shared" si="6"/>
        <v>12.925000000000001</v>
      </c>
      <c r="U31" s="1">
        <f t="shared" si="6"/>
        <v>11.917</v>
      </c>
      <c r="V31" s="1">
        <f t="shared" si="6"/>
        <v>10.984</v>
      </c>
      <c r="W31" s="1">
        <f t="shared" si="6"/>
        <v>11.215</v>
      </c>
      <c r="X31" s="1">
        <f t="shared" si="6"/>
        <v>10.245999999999999</v>
      </c>
      <c r="Y31" s="1">
        <f t="shared" si="6"/>
        <v>9.6059999999999999</v>
      </c>
      <c r="Z31" s="1">
        <f t="shared" si="6"/>
        <v>9.1329999999999991</v>
      </c>
      <c r="AA31" s="1">
        <f t="shared" si="6"/>
        <v>10.966999999999999</v>
      </c>
      <c r="AB31" s="1">
        <f t="shared" si="6"/>
        <v>9.9770000000000003</v>
      </c>
      <c r="AC31" s="1">
        <f t="shared" si="6"/>
        <v>10.704000000000001</v>
      </c>
      <c r="AD31" s="1">
        <f t="shared" si="6"/>
        <v>9.2560000000000002</v>
      </c>
      <c r="AE31" s="1">
        <f t="shared" si="6"/>
        <v>10.559000000000001</v>
      </c>
      <c r="AF31" s="1">
        <f t="shared" si="6"/>
        <v>10.725000000000001</v>
      </c>
      <c r="AG31" s="1">
        <f t="shared" si="6"/>
        <v>9.6559999999999988</v>
      </c>
      <c r="AH31" s="1">
        <f t="shared" si="6"/>
        <v>9.9359999999999999</v>
      </c>
      <c r="AI31" s="1">
        <f t="shared" si="6"/>
        <v>9.9529999999999994</v>
      </c>
      <c r="AJ31" s="1">
        <f t="shared" si="6"/>
        <v>8.2099999999999991</v>
      </c>
      <c r="AK31" s="1">
        <f t="shared" si="6"/>
        <v>10.029999999999999</v>
      </c>
      <c r="AL31" s="1">
        <f t="shared" si="6"/>
        <v>9.8079999999999998</v>
      </c>
    </row>
    <row r="32" spans="1:39" x14ac:dyDescent="0.25">
      <c r="A32" t="s">
        <v>13</v>
      </c>
      <c r="B32" s="1">
        <v>28</v>
      </c>
      <c r="C32" s="1">
        <v>33</v>
      </c>
      <c r="D32" s="1">
        <f>D8+D20</f>
        <v>26.048999999999999</v>
      </c>
      <c r="E32" s="1">
        <f t="shared" ref="E32:AL32" si="7">E8+E20</f>
        <v>28.108000000000001</v>
      </c>
      <c r="F32" s="1">
        <f t="shared" si="7"/>
        <v>29.626000000000001</v>
      </c>
      <c r="G32" s="1">
        <f t="shared" si="7"/>
        <v>31.489000000000001</v>
      </c>
      <c r="H32" s="1">
        <f t="shared" si="7"/>
        <v>34.345000000000006</v>
      </c>
      <c r="I32" s="1">
        <f t="shared" si="7"/>
        <v>35.369</v>
      </c>
      <c r="J32" s="1">
        <f t="shared" si="7"/>
        <v>37.591000000000001</v>
      </c>
      <c r="K32" s="1">
        <f t="shared" si="7"/>
        <v>39.509</v>
      </c>
      <c r="L32" s="1">
        <f t="shared" si="7"/>
        <v>37.925000000000004</v>
      </c>
      <c r="M32" s="1">
        <f t="shared" si="7"/>
        <v>36.786000000000001</v>
      </c>
      <c r="N32" s="1">
        <f t="shared" si="7"/>
        <v>42.872999999999998</v>
      </c>
      <c r="O32" s="1">
        <f t="shared" si="7"/>
        <v>46.838000000000001</v>
      </c>
      <c r="P32" s="1">
        <f t="shared" si="7"/>
        <v>48.194000000000003</v>
      </c>
      <c r="Q32" s="1">
        <f t="shared" si="7"/>
        <v>52.313000000000002</v>
      </c>
      <c r="R32" s="1">
        <f t="shared" si="7"/>
        <v>54.186999999999998</v>
      </c>
      <c r="S32" s="1">
        <f t="shared" si="7"/>
        <v>52.981000000000002</v>
      </c>
      <c r="T32" s="1">
        <f t="shared" si="7"/>
        <v>54.981999999999999</v>
      </c>
      <c r="U32" s="1">
        <f t="shared" si="7"/>
        <v>55.305999999999997</v>
      </c>
      <c r="V32" s="1">
        <f t="shared" si="7"/>
        <v>60.210999999999999</v>
      </c>
      <c r="W32" s="1">
        <f t="shared" si="7"/>
        <v>56.692999999999998</v>
      </c>
      <c r="X32" s="1">
        <f t="shared" si="7"/>
        <v>57.486999999999995</v>
      </c>
      <c r="Y32" s="1">
        <f t="shared" si="7"/>
        <v>54.866</v>
      </c>
      <c r="Z32" s="1">
        <f t="shared" si="7"/>
        <v>56.157000000000004</v>
      </c>
      <c r="AA32" s="1">
        <f t="shared" si="7"/>
        <v>56.618000000000002</v>
      </c>
      <c r="AB32" s="1">
        <f t="shared" si="7"/>
        <v>59.312999999999995</v>
      </c>
      <c r="AC32" s="1">
        <f t="shared" si="7"/>
        <v>61.368000000000002</v>
      </c>
      <c r="AD32" s="1">
        <f t="shared" si="7"/>
        <v>60.633000000000003</v>
      </c>
      <c r="AE32" s="1">
        <f t="shared" si="7"/>
        <v>62.037999999999997</v>
      </c>
      <c r="AF32" s="1">
        <f t="shared" si="7"/>
        <v>58.637</v>
      </c>
      <c r="AG32" s="1">
        <f t="shared" si="7"/>
        <v>58.948999999999998</v>
      </c>
      <c r="AH32" s="1">
        <f t="shared" si="7"/>
        <v>56.978999999999999</v>
      </c>
      <c r="AI32" s="1">
        <f t="shared" si="7"/>
        <v>54.47</v>
      </c>
      <c r="AJ32" s="1">
        <f t="shared" si="7"/>
        <v>52.698</v>
      </c>
      <c r="AK32" s="1">
        <f t="shared" si="7"/>
        <v>50.850999999999999</v>
      </c>
      <c r="AL32" s="1">
        <f t="shared" si="7"/>
        <v>45.506</v>
      </c>
    </row>
    <row r="33" spans="1:39" x14ac:dyDescent="0.25">
      <c r="A33" t="s">
        <v>14</v>
      </c>
      <c r="B33" s="1">
        <v>12</v>
      </c>
      <c r="C33" s="1">
        <v>14</v>
      </c>
      <c r="D33" s="1">
        <f>D21</f>
        <v>9.2279999999999998</v>
      </c>
      <c r="E33" s="1">
        <f t="shared" ref="E33:AL33" si="8">E21</f>
        <v>8.2140000000000004</v>
      </c>
      <c r="F33" s="1">
        <f t="shared" si="8"/>
        <v>8.2989999999999995</v>
      </c>
      <c r="G33" s="1">
        <f t="shared" si="8"/>
        <v>8.8140000000000001</v>
      </c>
      <c r="H33" s="1">
        <f t="shared" si="8"/>
        <v>9.9429999999999996</v>
      </c>
      <c r="I33" s="1">
        <f t="shared" si="8"/>
        <v>10.688000000000001</v>
      </c>
      <c r="J33" s="1">
        <f t="shared" si="8"/>
        <v>10.756</v>
      </c>
      <c r="K33" s="1">
        <f t="shared" si="8"/>
        <v>10.698</v>
      </c>
      <c r="L33" s="1">
        <f t="shared" si="8"/>
        <v>11.308</v>
      </c>
      <c r="M33" s="1">
        <f t="shared" si="8"/>
        <v>10.88</v>
      </c>
      <c r="N33" s="1">
        <f t="shared" si="8"/>
        <v>11.167</v>
      </c>
      <c r="O33" s="1">
        <f t="shared" si="8"/>
        <v>9.7970000000000006</v>
      </c>
      <c r="P33" s="1">
        <f t="shared" si="8"/>
        <v>8.3780000000000001</v>
      </c>
      <c r="Q33" s="1">
        <f t="shared" si="8"/>
        <v>8.2910000000000004</v>
      </c>
      <c r="R33" s="1">
        <f t="shared" si="8"/>
        <v>9.5660000000000007</v>
      </c>
      <c r="S33" s="1">
        <f t="shared" si="8"/>
        <v>8.0370000000000008</v>
      </c>
      <c r="T33" s="1">
        <f t="shared" si="8"/>
        <v>7.0389999999999997</v>
      </c>
      <c r="U33" s="1">
        <f t="shared" si="8"/>
        <v>7.6150000000000002</v>
      </c>
      <c r="V33" s="1">
        <f t="shared" si="8"/>
        <v>7.835</v>
      </c>
      <c r="W33" s="1">
        <f t="shared" si="8"/>
        <v>5.657</v>
      </c>
      <c r="X33" s="1">
        <f t="shared" si="8"/>
        <v>7.109</v>
      </c>
      <c r="Y33" s="1">
        <f t="shared" si="8"/>
        <v>7.2990000000000004</v>
      </c>
      <c r="Z33" s="1">
        <f t="shared" si="8"/>
        <v>7.601</v>
      </c>
      <c r="AA33" s="1">
        <f t="shared" si="8"/>
        <v>7.5949999999999998</v>
      </c>
      <c r="AB33" s="1">
        <f t="shared" si="8"/>
        <v>7.6509999999999998</v>
      </c>
      <c r="AC33" s="1">
        <f t="shared" si="8"/>
        <v>7.4169999999999998</v>
      </c>
      <c r="AD33" s="1">
        <f t="shared" si="8"/>
        <v>7.7869999999999999</v>
      </c>
      <c r="AE33" s="1">
        <f t="shared" si="8"/>
        <v>7.9089999999999998</v>
      </c>
      <c r="AF33" s="1">
        <f t="shared" si="8"/>
        <v>7.6130000000000004</v>
      </c>
      <c r="AG33" s="1">
        <f t="shared" si="8"/>
        <v>7.5830000000000002</v>
      </c>
      <c r="AH33" s="1">
        <f t="shared" si="8"/>
        <v>7.7190000000000003</v>
      </c>
      <c r="AI33" s="1">
        <f t="shared" si="8"/>
        <v>8.3670000000000009</v>
      </c>
      <c r="AJ33" s="1">
        <f t="shared" si="8"/>
        <v>7.9720000000000004</v>
      </c>
      <c r="AK33" s="1">
        <f t="shared" si="8"/>
        <v>7.2910000000000004</v>
      </c>
      <c r="AL33" s="1">
        <f t="shared" si="8"/>
        <v>7.4640000000000004</v>
      </c>
    </row>
    <row r="34" spans="1:39" x14ac:dyDescent="0.25">
      <c r="A34" t="s">
        <v>128</v>
      </c>
      <c r="B34" s="1">
        <v>83</v>
      </c>
      <c r="C34" s="1">
        <v>102</v>
      </c>
      <c r="D34" s="1">
        <f t="shared" ref="D34:AL34" si="9">D9+D13+D22</f>
        <v>105.488</v>
      </c>
      <c r="E34" s="1">
        <f t="shared" si="9"/>
        <v>107.723</v>
      </c>
      <c r="F34" s="1">
        <f t="shared" si="9"/>
        <v>108.217</v>
      </c>
      <c r="G34" s="1">
        <f t="shared" si="9"/>
        <v>110.00699999999999</v>
      </c>
      <c r="H34" s="1">
        <f t="shared" si="9"/>
        <v>112.642</v>
      </c>
      <c r="I34" s="1">
        <f t="shared" si="9"/>
        <v>113.70399999999999</v>
      </c>
      <c r="J34" s="1">
        <f t="shared" si="9"/>
        <v>112.533</v>
      </c>
      <c r="K34" s="1">
        <f t="shared" si="9"/>
        <v>114.95399999999999</v>
      </c>
      <c r="L34" s="1">
        <f t="shared" si="9"/>
        <v>120.352</v>
      </c>
      <c r="M34" s="1">
        <f t="shared" si="9"/>
        <v>120.715</v>
      </c>
      <c r="N34" s="1">
        <f t="shared" si="9"/>
        <v>123.616</v>
      </c>
      <c r="O34" s="1">
        <f t="shared" si="9"/>
        <v>124.877</v>
      </c>
      <c r="P34" s="1">
        <f t="shared" si="9"/>
        <v>120.476</v>
      </c>
      <c r="Q34" s="1">
        <f t="shared" si="9"/>
        <v>114.86099999999999</v>
      </c>
      <c r="R34" s="1">
        <f t="shared" si="9"/>
        <v>121.408</v>
      </c>
      <c r="S34" s="1">
        <f t="shared" si="9"/>
        <v>125.77799999999999</v>
      </c>
      <c r="T34" s="1">
        <f t="shared" si="9"/>
        <v>122.32900000000001</v>
      </c>
      <c r="U34" s="1">
        <f t="shared" si="9"/>
        <v>126.93599999999999</v>
      </c>
      <c r="V34" s="1">
        <f t="shared" si="9"/>
        <v>128.167</v>
      </c>
      <c r="W34" s="1">
        <f t="shared" si="9"/>
        <v>122.501</v>
      </c>
      <c r="X34" s="1">
        <f t="shared" si="9"/>
        <v>130.93200000000002</v>
      </c>
      <c r="Y34" s="1">
        <f t="shared" si="9"/>
        <v>124.408</v>
      </c>
      <c r="Z34" s="1">
        <f t="shared" si="9"/>
        <v>129.624</v>
      </c>
      <c r="AA34" s="1">
        <f t="shared" si="9"/>
        <v>128.65299999999999</v>
      </c>
      <c r="AB34" s="1">
        <f t="shared" si="9"/>
        <v>126.081</v>
      </c>
      <c r="AC34" s="1">
        <f t="shared" si="9"/>
        <v>129.666</v>
      </c>
      <c r="AD34" s="1">
        <f t="shared" si="9"/>
        <v>132.291</v>
      </c>
      <c r="AE34" s="1">
        <f t="shared" si="9"/>
        <v>133.97399999999999</v>
      </c>
      <c r="AF34" s="1">
        <f t="shared" si="9"/>
        <v>136.572</v>
      </c>
      <c r="AG34" s="1">
        <f t="shared" si="9"/>
        <v>134.66200000000001</v>
      </c>
      <c r="AH34" s="1">
        <f t="shared" si="9"/>
        <v>134.57999999999998</v>
      </c>
      <c r="AI34" s="1">
        <f t="shared" si="9"/>
        <v>140.142</v>
      </c>
      <c r="AJ34" s="1">
        <f t="shared" si="9"/>
        <v>134.30600000000001</v>
      </c>
      <c r="AK34" s="1">
        <f t="shared" si="9"/>
        <v>136.80500000000001</v>
      </c>
      <c r="AL34" s="1">
        <f t="shared" si="9"/>
        <v>139.30099999999999</v>
      </c>
    </row>
    <row r="35" spans="1:39" x14ac:dyDescent="0.25">
      <c r="A35" t="s">
        <v>135</v>
      </c>
      <c r="B35" s="1">
        <v>7</v>
      </c>
      <c r="C35" s="1">
        <v>9</v>
      </c>
      <c r="D35" s="1">
        <f t="shared" ref="D35:AK35" si="10">D23</f>
        <v>9.1349999999999998</v>
      </c>
      <c r="E35" s="1">
        <f t="shared" si="10"/>
        <v>8.6509999999999998</v>
      </c>
      <c r="F35" s="1">
        <f t="shared" si="10"/>
        <v>8.282</v>
      </c>
      <c r="G35" s="1">
        <f t="shared" si="10"/>
        <v>9.1609999999999996</v>
      </c>
      <c r="H35" s="1">
        <f t="shared" si="10"/>
        <v>9.7560000000000002</v>
      </c>
      <c r="I35" s="1">
        <f t="shared" si="10"/>
        <v>9.8170000000000002</v>
      </c>
      <c r="J35" s="1">
        <f t="shared" si="10"/>
        <v>10.224</v>
      </c>
      <c r="K35" s="1">
        <f t="shared" si="10"/>
        <v>10.823</v>
      </c>
      <c r="L35" s="1">
        <f t="shared" si="10"/>
        <v>9.8629999999999995</v>
      </c>
      <c r="M35" s="1">
        <f t="shared" si="10"/>
        <v>10.439</v>
      </c>
      <c r="N35" s="1">
        <f t="shared" si="10"/>
        <v>10.186999999999999</v>
      </c>
      <c r="O35" s="1">
        <f t="shared" si="10"/>
        <v>10.834</v>
      </c>
      <c r="P35" s="1">
        <f t="shared" si="10"/>
        <v>11.548</v>
      </c>
      <c r="Q35" s="1">
        <f t="shared" si="10"/>
        <v>11.63</v>
      </c>
      <c r="R35" s="1">
        <f t="shared" si="10"/>
        <v>11.085000000000001</v>
      </c>
      <c r="S35" s="1">
        <f t="shared" si="10"/>
        <v>11.481999999999999</v>
      </c>
      <c r="T35" s="1">
        <f t="shared" si="10"/>
        <v>11.481</v>
      </c>
      <c r="U35" s="1">
        <f t="shared" si="10"/>
        <v>12.009</v>
      </c>
      <c r="V35" s="1">
        <f t="shared" si="10"/>
        <v>12.542999999999999</v>
      </c>
      <c r="W35" s="1">
        <f t="shared" si="10"/>
        <v>12.007999999999999</v>
      </c>
      <c r="X35" s="1">
        <f t="shared" si="10"/>
        <v>14.961</v>
      </c>
      <c r="Y35" s="1">
        <f t="shared" si="10"/>
        <v>14.121</v>
      </c>
      <c r="Z35" s="1">
        <f t="shared" si="10"/>
        <v>13.388999999999999</v>
      </c>
      <c r="AA35" s="1">
        <f t="shared" si="10"/>
        <v>11.933999999999999</v>
      </c>
      <c r="AB35" s="1">
        <f t="shared" si="10"/>
        <v>9.6020000000000003</v>
      </c>
      <c r="AC35" s="1">
        <f t="shared" si="10"/>
        <v>10.397</v>
      </c>
      <c r="AD35" s="1">
        <f t="shared" si="10"/>
        <v>11.898</v>
      </c>
      <c r="AE35" s="1">
        <f t="shared" si="10"/>
        <v>14.792999999999999</v>
      </c>
      <c r="AF35" s="1">
        <f t="shared" si="10"/>
        <v>13.372999999999999</v>
      </c>
      <c r="AG35" s="1">
        <f t="shared" si="10"/>
        <v>15.023999999999999</v>
      </c>
      <c r="AH35" s="1">
        <f t="shared" si="10"/>
        <v>14.79</v>
      </c>
      <c r="AI35" s="1">
        <f t="shared" si="10"/>
        <v>16.045999999999999</v>
      </c>
      <c r="AJ35" s="1">
        <f t="shared" si="10"/>
        <v>16.187999999999999</v>
      </c>
      <c r="AK35" s="1">
        <f t="shared" si="10"/>
        <v>16.786000000000001</v>
      </c>
      <c r="AL35" s="1">
        <f t="shared" ref="AL35" si="11">AL23</f>
        <v>17.623999999999999</v>
      </c>
    </row>
    <row r="36" spans="1:39" x14ac:dyDescent="0.25">
      <c r="A36" t="s">
        <v>9</v>
      </c>
      <c r="B36" s="1">
        <v>0</v>
      </c>
      <c r="C36" s="1">
        <v>0</v>
      </c>
      <c r="D36" s="1">
        <f t="shared" ref="D36:AL36" si="12">D14+D24</f>
        <v>1.413</v>
      </c>
      <c r="E36" s="1">
        <f t="shared" si="12"/>
        <v>1.5449999999999999</v>
      </c>
      <c r="F36" s="1">
        <f t="shared" si="12"/>
        <v>1.55</v>
      </c>
      <c r="G36" s="1">
        <f t="shared" si="12"/>
        <v>1.609</v>
      </c>
      <c r="H36" s="1">
        <f t="shared" si="12"/>
        <v>1.5740000000000001</v>
      </c>
      <c r="I36" s="1">
        <f t="shared" si="12"/>
        <v>1.657</v>
      </c>
      <c r="J36" s="1">
        <f t="shared" si="12"/>
        <v>1.744</v>
      </c>
      <c r="K36" s="1">
        <f t="shared" si="12"/>
        <v>1.8</v>
      </c>
      <c r="L36" s="1">
        <f t="shared" si="12"/>
        <v>1.855</v>
      </c>
      <c r="M36" s="1">
        <f t="shared" si="12"/>
        <v>1.9790000000000001</v>
      </c>
      <c r="N36" s="1">
        <f t="shared" si="12"/>
        <v>1.907</v>
      </c>
      <c r="O36" s="1">
        <f t="shared" si="12"/>
        <v>2.2810000000000001</v>
      </c>
      <c r="P36" s="1">
        <f t="shared" si="12"/>
        <v>2.4729999999999999</v>
      </c>
      <c r="Q36" s="1">
        <f t="shared" si="12"/>
        <v>2.8079999999999998</v>
      </c>
      <c r="R36" s="1">
        <f t="shared" si="12"/>
        <v>2.952</v>
      </c>
      <c r="S36" s="1">
        <f t="shared" si="12"/>
        <v>3.0779999999999998</v>
      </c>
      <c r="T36" s="1">
        <f t="shared" si="12"/>
        <v>3.258</v>
      </c>
      <c r="U36" s="1">
        <f t="shared" si="12"/>
        <v>3.569</v>
      </c>
      <c r="V36" s="1">
        <f t="shared" si="12"/>
        <v>3.7879999999999998</v>
      </c>
      <c r="W36" s="1">
        <f t="shared" si="12"/>
        <v>4.3479999999999999</v>
      </c>
      <c r="X36" s="1">
        <f t="shared" si="12"/>
        <v>5.0210000000000008</v>
      </c>
      <c r="Y36" s="1">
        <f t="shared" si="12"/>
        <v>4.4539999999999997</v>
      </c>
      <c r="Z36" s="1">
        <f t="shared" si="12"/>
        <v>4.9249999999999998</v>
      </c>
      <c r="AA36" s="1">
        <f t="shared" si="12"/>
        <v>5.52</v>
      </c>
      <c r="AB36" s="1">
        <f t="shared" si="12"/>
        <v>5.2869999999999999</v>
      </c>
      <c r="AC36" s="1">
        <f t="shared" si="12"/>
        <v>5.6970000000000001</v>
      </c>
      <c r="AD36" s="1">
        <f t="shared" si="12"/>
        <v>6.1660000000000004</v>
      </c>
      <c r="AE36" s="1">
        <f t="shared" si="12"/>
        <v>6.407</v>
      </c>
      <c r="AF36" s="1">
        <f t="shared" si="12"/>
        <v>6.7839999999999998</v>
      </c>
      <c r="AG36" s="1">
        <f t="shared" si="12"/>
        <v>6.7310000000000008</v>
      </c>
      <c r="AH36" s="1">
        <f t="shared" si="12"/>
        <v>6.24</v>
      </c>
      <c r="AI36" s="1">
        <f t="shared" si="12"/>
        <v>7.4749999999999996</v>
      </c>
      <c r="AJ36" s="1">
        <f t="shared" si="12"/>
        <v>7.1280000000000001</v>
      </c>
      <c r="AK36" s="1">
        <f t="shared" si="12"/>
        <v>7.8680000000000003</v>
      </c>
      <c r="AL36" s="1">
        <f t="shared" si="12"/>
        <v>7.6560000000000006</v>
      </c>
    </row>
    <row r="37" spans="1:39" x14ac:dyDescent="0.25">
      <c r="A37" t="s">
        <v>136</v>
      </c>
      <c r="B37" s="1"/>
      <c r="C37" s="1"/>
      <c r="D37" s="1">
        <f t="shared" ref="D37:AK37" si="13">D25</f>
        <v>0.46500000000000002</v>
      </c>
      <c r="E37" s="1">
        <f t="shared" si="13"/>
        <v>0.39100000000000001</v>
      </c>
      <c r="F37" s="1">
        <f t="shared" si="13"/>
        <v>0.53900000000000003</v>
      </c>
      <c r="G37" s="1">
        <f t="shared" si="13"/>
        <v>0.49299999999999999</v>
      </c>
      <c r="H37" s="1">
        <f t="shared" si="13"/>
        <v>0.54800000000000004</v>
      </c>
      <c r="I37" s="1">
        <f t="shared" si="13"/>
        <v>0.60399999999999998</v>
      </c>
      <c r="J37" s="1">
        <f t="shared" si="13"/>
        <v>0.53400000000000003</v>
      </c>
      <c r="K37" s="1">
        <f t="shared" si="13"/>
        <v>0.71799999999999997</v>
      </c>
      <c r="L37" s="1">
        <f t="shared" si="13"/>
        <v>0.83599999999999997</v>
      </c>
      <c r="M37" s="1">
        <f t="shared" si="13"/>
        <v>0.65200000000000002</v>
      </c>
      <c r="N37" s="1">
        <f t="shared" si="13"/>
        <v>0.77800000000000002</v>
      </c>
      <c r="O37" s="1">
        <f t="shared" si="13"/>
        <v>0.80800000000000005</v>
      </c>
      <c r="P37" s="1">
        <f t="shared" si="13"/>
        <v>0.83899999999999997</v>
      </c>
      <c r="Q37" s="1">
        <f t="shared" si="13"/>
        <v>1.0529999999999999</v>
      </c>
      <c r="R37" s="1">
        <f t="shared" si="13"/>
        <v>0.91300000000000003</v>
      </c>
      <c r="S37" s="1">
        <f t="shared" si="13"/>
        <v>1.147</v>
      </c>
      <c r="T37" s="1">
        <f t="shared" si="13"/>
        <v>1.2490000000000001</v>
      </c>
      <c r="U37" s="1">
        <f t="shared" si="13"/>
        <v>1.1140000000000001</v>
      </c>
      <c r="V37" s="1">
        <f t="shared" si="13"/>
        <v>1.236</v>
      </c>
      <c r="W37" s="1">
        <f t="shared" si="13"/>
        <v>1.1850000000000001</v>
      </c>
      <c r="X37" s="1">
        <f t="shared" si="13"/>
        <v>0.74</v>
      </c>
      <c r="Y37" s="1">
        <f t="shared" si="13"/>
        <v>0.85399999999999998</v>
      </c>
      <c r="Z37" s="1">
        <f t="shared" si="13"/>
        <v>0.84599999999999997</v>
      </c>
      <c r="AA37" s="1">
        <f t="shared" si="13"/>
        <v>1.008</v>
      </c>
      <c r="AB37" s="1">
        <f t="shared" si="13"/>
        <v>1.121</v>
      </c>
      <c r="AC37" s="1">
        <f t="shared" si="13"/>
        <v>1.101</v>
      </c>
      <c r="AD37" s="1">
        <f t="shared" si="13"/>
        <v>1.079</v>
      </c>
      <c r="AE37" s="1">
        <f t="shared" si="13"/>
        <v>1.044</v>
      </c>
      <c r="AF37" s="1">
        <f t="shared" si="13"/>
        <v>1.169</v>
      </c>
      <c r="AG37" s="1">
        <f t="shared" si="13"/>
        <v>1.18</v>
      </c>
      <c r="AH37" s="1">
        <f t="shared" si="13"/>
        <v>1.2</v>
      </c>
      <c r="AI37" s="1">
        <f t="shared" si="13"/>
        <v>1.1220000000000001</v>
      </c>
      <c r="AJ37" s="1">
        <f t="shared" si="13"/>
        <v>1.1020000000000001</v>
      </c>
      <c r="AK37" s="1">
        <f t="shared" si="13"/>
        <v>1.0669999999999999</v>
      </c>
      <c r="AL37" s="1">
        <f t="shared" ref="AL37" si="14">AL25</f>
        <v>1.042</v>
      </c>
    </row>
    <row r="38" spans="1:39" s="26" customFormat="1" x14ac:dyDescent="0.25">
      <c r="A38" s="26" t="s">
        <v>129</v>
      </c>
      <c r="B38" s="27">
        <f t="shared" ref="B38:AL38" si="15">SUM(B29:B37)</f>
        <v>208</v>
      </c>
      <c r="C38" s="27">
        <f t="shared" si="15"/>
        <v>233</v>
      </c>
      <c r="D38" s="27">
        <f t="shared" si="15"/>
        <v>227.57699999999997</v>
      </c>
      <c r="E38" s="27">
        <f t="shared" si="15"/>
        <v>227.36799999999999</v>
      </c>
      <c r="F38" s="27">
        <f t="shared" si="15"/>
        <v>230.66300000000004</v>
      </c>
      <c r="G38" s="27">
        <f t="shared" si="15"/>
        <v>237.39399999999998</v>
      </c>
      <c r="H38" s="27">
        <f t="shared" si="15"/>
        <v>247.10900000000001</v>
      </c>
      <c r="I38" s="27">
        <f t="shared" si="15"/>
        <v>249.91500000000002</v>
      </c>
      <c r="J38" s="27">
        <f t="shared" si="15"/>
        <v>259.49299999999999</v>
      </c>
      <c r="K38" s="27">
        <f t="shared" si="15"/>
        <v>262.928</v>
      </c>
      <c r="L38" s="27">
        <f t="shared" si="15"/>
        <v>267.48400000000004</v>
      </c>
      <c r="M38" s="27">
        <f t="shared" si="15"/>
        <v>269.16300000000001</v>
      </c>
      <c r="N38" s="27">
        <f t="shared" si="15"/>
        <v>269.94</v>
      </c>
      <c r="O38" s="27">
        <f t="shared" si="15"/>
        <v>277.60199999999998</v>
      </c>
      <c r="P38" s="27">
        <f t="shared" si="15"/>
        <v>274.274</v>
      </c>
      <c r="Q38" s="27">
        <f t="shared" si="15"/>
        <v>276.34999999999997</v>
      </c>
      <c r="R38" s="27">
        <f t="shared" si="15"/>
        <v>284.31</v>
      </c>
      <c r="S38" s="27">
        <f t="shared" si="15"/>
        <v>285.25499999999994</v>
      </c>
      <c r="T38" s="27">
        <f t="shared" si="15"/>
        <v>287.47499999999997</v>
      </c>
      <c r="U38" s="27">
        <f t="shared" si="15"/>
        <v>292.02300000000002</v>
      </c>
      <c r="V38" s="27">
        <f t="shared" si="15"/>
        <v>296.24799999999999</v>
      </c>
      <c r="W38" s="27">
        <f t="shared" si="15"/>
        <v>284.74799999999999</v>
      </c>
      <c r="X38" s="27">
        <f t="shared" si="15"/>
        <v>301.06700000000006</v>
      </c>
      <c r="Y38" s="27">
        <f t="shared" si="15"/>
        <v>289.03199999999998</v>
      </c>
      <c r="Z38" s="27">
        <f t="shared" si="15"/>
        <v>294.65699999999998</v>
      </c>
      <c r="AA38" s="27">
        <f t="shared" si="15"/>
        <v>295.82799999999997</v>
      </c>
      <c r="AB38" s="27">
        <f t="shared" si="15"/>
        <v>292.20699999999994</v>
      </c>
      <c r="AC38" s="27">
        <f t="shared" si="15"/>
        <v>297.86599999999999</v>
      </c>
      <c r="AD38" s="27">
        <f t="shared" si="15"/>
        <v>299.23500000000001</v>
      </c>
      <c r="AE38" s="27">
        <f t="shared" si="15"/>
        <v>303.02399999999994</v>
      </c>
      <c r="AF38" s="27">
        <f t="shared" si="15"/>
        <v>303.58999999999997</v>
      </c>
      <c r="AG38" s="27">
        <f t="shared" si="15"/>
        <v>299.267</v>
      </c>
      <c r="AH38" s="27">
        <f t="shared" si="15"/>
        <v>294.05399999999997</v>
      </c>
      <c r="AI38" s="27">
        <f t="shared" si="15"/>
        <v>301.697</v>
      </c>
      <c r="AJ38" s="27">
        <f t="shared" si="15"/>
        <v>292.93199999999996</v>
      </c>
      <c r="AK38" s="27">
        <f t="shared" si="15"/>
        <v>292.59400000000005</v>
      </c>
      <c r="AL38" s="27">
        <f t="shared" si="15"/>
        <v>286.517</v>
      </c>
      <c r="AM38" s="33"/>
    </row>
    <row r="40" spans="1:39" ht="15" customHeight="1" x14ac:dyDescent="0.25">
      <c r="A40" t="s">
        <v>246</v>
      </c>
      <c r="B40" s="5">
        <f>B29+B30+B31+B32+B33</f>
        <v>118</v>
      </c>
      <c r="C40" s="5">
        <f t="shared" ref="C40:AL40" si="16">C29+C30+C31+C32+C33</f>
        <v>122</v>
      </c>
      <c r="D40" s="5">
        <f t="shared" si="16"/>
        <v>111.07599999999998</v>
      </c>
      <c r="E40" s="5">
        <f t="shared" si="16"/>
        <v>109.05800000000001</v>
      </c>
      <c r="F40" s="5">
        <f t="shared" si="16"/>
        <v>112.07500000000002</v>
      </c>
      <c r="G40" s="5">
        <f t="shared" si="16"/>
        <v>116.124</v>
      </c>
      <c r="H40" s="5">
        <f t="shared" si="16"/>
        <v>122.58900000000001</v>
      </c>
      <c r="I40" s="5">
        <f t="shared" si="16"/>
        <v>124.133</v>
      </c>
      <c r="J40" s="5">
        <f t="shared" si="16"/>
        <v>134.458</v>
      </c>
      <c r="K40" s="5">
        <f t="shared" si="16"/>
        <v>134.63299999999998</v>
      </c>
      <c r="L40" s="5">
        <f t="shared" si="16"/>
        <v>134.578</v>
      </c>
      <c r="M40" s="5">
        <f t="shared" si="16"/>
        <v>135.37800000000001</v>
      </c>
      <c r="N40" s="5">
        <f t="shared" si="16"/>
        <v>133.452</v>
      </c>
      <c r="O40" s="5">
        <f t="shared" si="16"/>
        <v>138.80199999999999</v>
      </c>
      <c r="P40" s="5">
        <f t="shared" si="16"/>
        <v>138.93799999999999</v>
      </c>
      <c r="Q40" s="5">
        <f t="shared" si="16"/>
        <v>145.99799999999999</v>
      </c>
      <c r="R40" s="5">
        <f t="shared" si="16"/>
        <v>147.952</v>
      </c>
      <c r="S40" s="5">
        <f t="shared" si="16"/>
        <v>143.77000000000001</v>
      </c>
      <c r="T40" s="5">
        <f t="shared" si="16"/>
        <v>149.15799999999999</v>
      </c>
      <c r="U40" s="5">
        <f t="shared" si="16"/>
        <v>148.39500000000001</v>
      </c>
      <c r="V40" s="5">
        <f t="shared" si="16"/>
        <v>150.51399999999998</v>
      </c>
      <c r="W40" s="5">
        <f t="shared" si="16"/>
        <v>144.70600000000002</v>
      </c>
      <c r="X40" s="5">
        <f t="shared" si="16"/>
        <v>149.41299999999998</v>
      </c>
      <c r="Y40" s="5">
        <f t="shared" si="16"/>
        <v>145.19500000000002</v>
      </c>
      <c r="Z40" s="5">
        <f t="shared" si="16"/>
        <v>145.87299999999999</v>
      </c>
      <c r="AA40" s="5">
        <f t="shared" si="16"/>
        <v>148.71299999999999</v>
      </c>
      <c r="AB40" s="5">
        <f t="shared" si="16"/>
        <v>150.11600000000001</v>
      </c>
      <c r="AC40" s="5">
        <f t="shared" si="16"/>
        <v>151.005</v>
      </c>
      <c r="AD40" s="5">
        <f t="shared" si="16"/>
        <v>147.80100000000002</v>
      </c>
      <c r="AE40" s="5">
        <f t="shared" si="16"/>
        <v>146.80599999999998</v>
      </c>
      <c r="AF40" s="5">
        <f t="shared" si="16"/>
        <v>145.69200000000001</v>
      </c>
      <c r="AG40" s="5">
        <f t="shared" si="16"/>
        <v>141.66999999999999</v>
      </c>
      <c r="AH40" s="5">
        <f t="shared" si="16"/>
        <v>137.24399999999997</v>
      </c>
      <c r="AI40" s="5">
        <f t="shared" si="16"/>
        <v>136.91200000000001</v>
      </c>
      <c r="AJ40" s="5">
        <f t="shared" si="16"/>
        <v>134.208</v>
      </c>
      <c r="AK40" s="5">
        <f t="shared" si="16"/>
        <v>130.06800000000001</v>
      </c>
      <c r="AL40" s="5">
        <f t="shared" si="16"/>
        <v>120.89400000000001</v>
      </c>
    </row>
    <row r="41" spans="1:39" ht="15" customHeight="1" x14ac:dyDescent="0.25">
      <c r="A41" t="s">
        <v>247</v>
      </c>
      <c r="B41" s="5">
        <f>B38-B40</f>
        <v>90</v>
      </c>
      <c r="C41" s="5">
        <f t="shared" ref="C41:AL41" si="17">C38-C40</f>
        <v>111</v>
      </c>
      <c r="D41" s="5">
        <f t="shared" si="17"/>
        <v>116.50099999999999</v>
      </c>
      <c r="E41" s="5">
        <f t="shared" si="17"/>
        <v>118.30999999999999</v>
      </c>
      <c r="F41" s="5">
        <f t="shared" si="17"/>
        <v>118.58800000000002</v>
      </c>
      <c r="G41" s="5">
        <f t="shared" si="17"/>
        <v>121.26999999999998</v>
      </c>
      <c r="H41" s="5">
        <f t="shared" si="17"/>
        <v>124.52</v>
      </c>
      <c r="I41" s="5">
        <f t="shared" si="17"/>
        <v>125.78200000000002</v>
      </c>
      <c r="J41" s="5">
        <f t="shared" si="17"/>
        <v>125.035</v>
      </c>
      <c r="K41" s="5">
        <f t="shared" si="17"/>
        <v>128.29500000000002</v>
      </c>
      <c r="L41" s="5">
        <f t="shared" si="17"/>
        <v>132.90600000000003</v>
      </c>
      <c r="M41" s="5">
        <f t="shared" si="17"/>
        <v>133.785</v>
      </c>
      <c r="N41" s="5">
        <f t="shared" si="17"/>
        <v>136.488</v>
      </c>
      <c r="O41" s="5">
        <f t="shared" si="17"/>
        <v>138.79999999999998</v>
      </c>
      <c r="P41" s="5">
        <f t="shared" si="17"/>
        <v>135.33600000000001</v>
      </c>
      <c r="Q41" s="5">
        <f t="shared" si="17"/>
        <v>130.35199999999998</v>
      </c>
      <c r="R41" s="5">
        <f t="shared" si="17"/>
        <v>136.358</v>
      </c>
      <c r="S41" s="5">
        <f t="shared" si="17"/>
        <v>141.48499999999993</v>
      </c>
      <c r="T41" s="5">
        <f t="shared" si="17"/>
        <v>138.31699999999998</v>
      </c>
      <c r="U41" s="5">
        <f t="shared" si="17"/>
        <v>143.62800000000001</v>
      </c>
      <c r="V41" s="5">
        <f t="shared" si="17"/>
        <v>145.73400000000001</v>
      </c>
      <c r="W41" s="5">
        <f t="shared" si="17"/>
        <v>140.04199999999997</v>
      </c>
      <c r="X41" s="5">
        <f t="shared" si="17"/>
        <v>151.65400000000008</v>
      </c>
      <c r="Y41" s="5">
        <f t="shared" si="17"/>
        <v>143.83699999999996</v>
      </c>
      <c r="Z41" s="5">
        <f t="shared" si="17"/>
        <v>148.78399999999999</v>
      </c>
      <c r="AA41" s="5">
        <f t="shared" si="17"/>
        <v>147.11499999999998</v>
      </c>
      <c r="AB41" s="5">
        <f t="shared" si="17"/>
        <v>142.09099999999992</v>
      </c>
      <c r="AC41" s="5">
        <f t="shared" si="17"/>
        <v>146.86099999999999</v>
      </c>
      <c r="AD41" s="5">
        <f t="shared" si="17"/>
        <v>151.434</v>
      </c>
      <c r="AE41" s="5">
        <f t="shared" si="17"/>
        <v>156.21799999999996</v>
      </c>
      <c r="AF41" s="5">
        <f t="shared" si="17"/>
        <v>157.89799999999997</v>
      </c>
      <c r="AG41" s="5">
        <f t="shared" si="17"/>
        <v>157.59700000000001</v>
      </c>
      <c r="AH41" s="5">
        <f t="shared" si="17"/>
        <v>156.81</v>
      </c>
      <c r="AI41" s="5">
        <f t="shared" si="17"/>
        <v>164.785</v>
      </c>
      <c r="AJ41" s="5">
        <f t="shared" si="17"/>
        <v>158.72399999999996</v>
      </c>
      <c r="AK41" s="5">
        <f t="shared" si="17"/>
        <v>162.52600000000004</v>
      </c>
      <c r="AL41" s="5">
        <f t="shared" si="17"/>
        <v>165.62299999999999</v>
      </c>
      <c r="AM41" t="s">
        <v>249</v>
      </c>
    </row>
    <row r="42" spans="1:39" ht="15" customHeight="1" x14ac:dyDescent="0.25">
      <c r="A42" t="s">
        <v>248</v>
      </c>
      <c r="B42" s="8">
        <f>B40/B38</f>
        <v>0.56730769230769229</v>
      </c>
      <c r="C42" s="8">
        <f t="shared" ref="C42:AL42" si="18">C40/C38</f>
        <v>0.52360515021459231</v>
      </c>
      <c r="D42" s="8">
        <f t="shared" si="18"/>
        <v>0.48808095721448125</v>
      </c>
      <c r="E42" s="8">
        <f t="shared" si="18"/>
        <v>0.47965412898912779</v>
      </c>
      <c r="F42" s="8">
        <f t="shared" si="18"/>
        <v>0.48588200101446699</v>
      </c>
      <c r="G42" s="8">
        <f t="shared" si="18"/>
        <v>0.48916147838614288</v>
      </c>
      <c r="H42" s="8">
        <f t="shared" si="18"/>
        <v>0.4960928173397165</v>
      </c>
      <c r="I42" s="8">
        <f t="shared" si="18"/>
        <v>0.49670087829862147</v>
      </c>
      <c r="J42" s="8">
        <f t="shared" si="18"/>
        <v>0.51815655913646996</v>
      </c>
      <c r="K42" s="8">
        <f t="shared" si="18"/>
        <v>0.51205272926428524</v>
      </c>
      <c r="L42" s="8">
        <f t="shared" si="18"/>
        <v>0.50312542058590415</v>
      </c>
      <c r="M42" s="8">
        <f t="shared" si="18"/>
        <v>0.50295917343765673</v>
      </c>
      <c r="N42" s="8">
        <f t="shared" si="18"/>
        <v>0.49437652811735944</v>
      </c>
      <c r="O42" s="8">
        <f t="shared" si="18"/>
        <v>0.50000360227952245</v>
      </c>
      <c r="P42" s="8">
        <f t="shared" si="18"/>
        <v>0.50656642627445547</v>
      </c>
      <c r="Q42" s="8">
        <f t="shared" si="18"/>
        <v>0.52830830468608647</v>
      </c>
      <c r="R42" s="8">
        <f t="shared" si="18"/>
        <v>0.52038971545144386</v>
      </c>
      <c r="S42" s="8">
        <f t="shared" si="18"/>
        <v>0.50400518834025709</v>
      </c>
      <c r="T42" s="8">
        <f t="shared" si="18"/>
        <v>0.51885555265675276</v>
      </c>
      <c r="U42" s="8">
        <f t="shared" si="18"/>
        <v>0.50816202833338464</v>
      </c>
      <c r="V42" s="8">
        <f t="shared" si="18"/>
        <v>0.50806756501309713</v>
      </c>
      <c r="W42" s="8">
        <f t="shared" si="18"/>
        <v>0.50818969755713828</v>
      </c>
      <c r="X42" s="8">
        <f t="shared" si="18"/>
        <v>0.49627823707015367</v>
      </c>
      <c r="Y42" s="8">
        <f t="shared" si="18"/>
        <v>0.50234922084751876</v>
      </c>
      <c r="Z42" s="8">
        <f t="shared" si="18"/>
        <v>0.49506035831492207</v>
      </c>
      <c r="AA42" s="8">
        <f t="shared" si="18"/>
        <v>0.50270089376259175</v>
      </c>
      <c r="AB42" s="8">
        <f t="shared" si="18"/>
        <v>0.5137317038948418</v>
      </c>
      <c r="AC42" s="8">
        <f t="shared" si="18"/>
        <v>0.50695614806658029</v>
      </c>
      <c r="AD42" s="8">
        <f t="shared" si="18"/>
        <v>0.49392952027670561</v>
      </c>
      <c r="AE42" s="8">
        <f t="shared" si="18"/>
        <v>0.48446987697344107</v>
      </c>
      <c r="AF42" s="8">
        <f t="shared" si="18"/>
        <v>0.47989722981652894</v>
      </c>
      <c r="AG42" s="8">
        <f t="shared" si="18"/>
        <v>0.47338998285811662</v>
      </c>
      <c r="AH42" s="8">
        <f t="shared" si="18"/>
        <v>0.46673060050194859</v>
      </c>
      <c r="AI42" s="8">
        <f t="shared" si="18"/>
        <v>0.45380630234970848</v>
      </c>
      <c r="AJ42" s="8">
        <f t="shared" si="18"/>
        <v>0.4581541108516653</v>
      </c>
      <c r="AK42" s="8">
        <f t="shared" si="18"/>
        <v>0.44453406426652625</v>
      </c>
      <c r="AL42" s="8">
        <f t="shared" si="18"/>
        <v>0.4219435495974061</v>
      </c>
    </row>
    <row r="44" spans="1:39" ht="15" customHeight="1" x14ac:dyDescent="0.25">
      <c r="A44" s="7" t="s">
        <v>139</v>
      </c>
    </row>
    <row r="45" spans="1:39" ht="15" customHeight="1" x14ac:dyDescent="0.25">
      <c r="A45" t="s">
        <v>140</v>
      </c>
    </row>
    <row r="47" spans="1:39" ht="15" customHeight="1" x14ac:dyDescent="0.25">
      <c r="A47" s="7"/>
      <c r="B47" s="7">
        <v>2015</v>
      </c>
      <c r="C47" s="7">
        <f>B47+1</f>
        <v>2016</v>
      </c>
      <c r="D47" s="7">
        <f t="shared" ref="D47:K47" si="19">C47+1</f>
        <v>2017</v>
      </c>
      <c r="E47" s="7">
        <f t="shared" si="19"/>
        <v>2018</v>
      </c>
      <c r="F47" s="7">
        <f t="shared" si="19"/>
        <v>2019</v>
      </c>
      <c r="G47" s="7">
        <f t="shared" si="19"/>
        <v>2020</v>
      </c>
      <c r="H47" s="7">
        <f t="shared" si="19"/>
        <v>2021</v>
      </c>
      <c r="I47" s="7">
        <f t="shared" si="19"/>
        <v>2022</v>
      </c>
      <c r="J47" s="7">
        <f t="shared" si="19"/>
        <v>2023</v>
      </c>
      <c r="K47" s="7">
        <f t="shared" si="19"/>
        <v>2024</v>
      </c>
    </row>
    <row r="48" spans="1:39" ht="15" customHeight="1" x14ac:dyDescent="0.25">
      <c r="A48" t="s">
        <v>128</v>
      </c>
      <c r="B48" s="5">
        <f>AC34</f>
        <v>129.666</v>
      </c>
      <c r="C48" s="5">
        <f t="shared" ref="C48:K48" si="20">AD34</f>
        <v>132.291</v>
      </c>
      <c r="D48" s="5">
        <f t="shared" si="20"/>
        <v>133.97399999999999</v>
      </c>
      <c r="E48" s="5">
        <f t="shared" si="20"/>
        <v>136.572</v>
      </c>
      <c r="F48" s="5">
        <f t="shared" si="20"/>
        <v>134.66200000000001</v>
      </c>
      <c r="G48" s="5">
        <f t="shared" si="20"/>
        <v>134.57999999999998</v>
      </c>
      <c r="H48" s="5">
        <f t="shared" si="20"/>
        <v>140.142</v>
      </c>
      <c r="I48" s="5">
        <f t="shared" si="20"/>
        <v>134.30600000000001</v>
      </c>
      <c r="J48" s="5">
        <f t="shared" si="20"/>
        <v>136.80500000000001</v>
      </c>
      <c r="K48" s="5">
        <f t="shared" si="20"/>
        <v>139.30099999999999</v>
      </c>
    </row>
    <row r="49" spans="1:12" ht="15" customHeight="1" x14ac:dyDescent="0.25">
      <c r="A49" t="s">
        <v>135</v>
      </c>
      <c r="B49" s="5">
        <f>AC35</f>
        <v>10.397</v>
      </c>
      <c r="C49" s="5">
        <f t="shared" ref="C49:K49" si="21">AD35</f>
        <v>11.898</v>
      </c>
      <c r="D49" s="5">
        <f t="shared" si="21"/>
        <v>14.792999999999999</v>
      </c>
      <c r="E49" s="5">
        <f t="shared" si="21"/>
        <v>13.372999999999999</v>
      </c>
      <c r="F49" s="5">
        <f t="shared" si="21"/>
        <v>15.023999999999999</v>
      </c>
      <c r="G49" s="5">
        <f t="shared" si="21"/>
        <v>14.79</v>
      </c>
      <c r="H49" s="5">
        <f t="shared" si="21"/>
        <v>16.045999999999999</v>
      </c>
      <c r="I49" s="5">
        <f t="shared" si="21"/>
        <v>16.187999999999999</v>
      </c>
      <c r="J49" s="5">
        <f t="shared" si="21"/>
        <v>16.786000000000001</v>
      </c>
      <c r="K49" s="5">
        <f t="shared" si="21"/>
        <v>17.623999999999999</v>
      </c>
    </row>
    <row r="50" spans="1:12" ht="15" customHeight="1" x14ac:dyDescent="0.25">
      <c r="A50" t="s">
        <v>9</v>
      </c>
      <c r="B50" s="5">
        <f>AC36</f>
        <v>5.6970000000000001</v>
      </c>
      <c r="C50" s="5">
        <f t="shared" ref="C50:K50" si="22">AD36</f>
        <v>6.1660000000000004</v>
      </c>
      <c r="D50" s="5">
        <f t="shared" si="22"/>
        <v>6.407</v>
      </c>
      <c r="E50" s="5">
        <f t="shared" si="22"/>
        <v>6.7839999999999998</v>
      </c>
      <c r="F50" s="5">
        <f t="shared" si="22"/>
        <v>6.7310000000000008</v>
      </c>
      <c r="G50" s="5">
        <f t="shared" si="22"/>
        <v>6.24</v>
      </c>
      <c r="H50" s="5">
        <f t="shared" si="22"/>
        <v>7.4749999999999996</v>
      </c>
      <c r="I50" s="5">
        <f t="shared" si="22"/>
        <v>7.1280000000000001</v>
      </c>
      <c r="J50" s="5">
        <f t="shared" si="22"/>
        <v>7.8680000000000003</v>
      </c>
      <c r="K50" s="5">
        <f t="shared" si="22"/>
        <v>7.6560000000000006</v>
      </c>
    </row>
    <row r="51" spans="1:12" ht="15" customHeight="1" x14ac:dyDescent="0.25">
      <c r="A51" t="s">
        <v>12</v>
      </c>
      <c r="B51" s="5">
        <f>AC29</f>
        <v>68.336999999999989</v>
      </c>
      <c r="C51" s="5">
        <f t="shared" ref="C51:K51" si="23">AD29</f>
        <v>67.027000000000001</v>
      </c>
      <c r="D51" s="5">
        <f t="shared" si="23"/>
        <v>63.529000000000003</v>
      </c>
      <c r="E51" s="5">
        <f t="shared" si="23"/>
        <v>66.5</v>
      </c>
      <c r="F51" s="5">
        <f t="shared" si="23"/>
        <v>63.835999999999999</v>
      </c>
      <c r="G51" s="5">
        <f t="shared" si="23"/>
        <v>61.826999999999998</v>
      </c>
      <c r="H51" s="5">
        <f t="shared" si="23"/>
        <v>63.473999999999997</v>
      </c>
      <c r="I51" s="5">
        <f t="shared" si="23"/>
        <v>64.578999999999994</v>
      </c>
      <c r="J51" s="5">
        <f t="shared" si="23"/>
        <v>61.171000000000006</v>
      </c>
      <c r="K51" s="5">
        <f t="shared" si="23"/>
        <v>57.829000000000001</v>
      </c>
    </row>
    <row r="52" spans="1:12" ht="15" customHeight="1" x14ac:dyDescent="0.25">
      <c r="A52" t="s">
        <v>134</v>
      </c>
      <c r="B52" s="5">
        <f>AC30</f>
        <v>3.1789999999999998</v>
      </c>
      <c r="C52" s="5">
        <f t="shared" ref="C52:K52" si="24">AD30</f>
        <v>3.0979999999999999</v>
      </c>
      <c r="D52" s="5">
        <f t="shared" si="24"/>
        <v>2.7709999999999999</v>
      </c>
      <c r="E52" s="5">
        <f t="shared" si="24"/>
        <v>2.2170000000000001</v>
      </c>
      <c r="F52" s="5">
        <f t="shared" si="24"/>
        <v>1.6459999999999999</v>
      </c>
      <c r="G52" s="5">
        <f t="shared" si="24"/>
        <v>0.78300000000000003</v>
      </c>
      <c r="H52" s="5">
        <f t="shared" si="24"/>
        <v>0.64800000000000002</v>
      </c>
      <c r="I52" s="5">
        <f t="shared" si="24"/>
        <v>0.749</v>
      </c>
      <c r="J52" s="5">
        <f t="shared" si="24"/>
        <v>0.72499999999999998</v>
      </c>
      <c r="K52" s="5">
        <f t="shared" si="24"/>
        <v>0.28699999999999998</v>
      </c>
    </row>
    <row r="53" spans="1:12" ht="15" customHeight="1" x14ac:dyDescent="0.25">
      <c r="A53" t="s">
        <v>125</v>
      </c>
      <c r="B53" s="5">
        <f>AC31</f>
        <v>10.704000000000001</v>
      </c>
      <c r="C53" s="5">
        <f t="shared" ref="C53:K53" si="25">AD31</f>
        <v>9.2560000000000002</v>
      </c>
      <c r="D53" s="5">
        <f t="shared" si="25"/>
        <v>10.559000000000001</v>
      </c>
      <c r="E53" s="5">
        <f t="shared" si="25"/>
        <v>10.725000000000001</v>
      </c>
      <c r="F53" s="5">
        <f t="shared" si="25"/>
        <v>9.6559999999999988</v>
      </c>
      <c r="G53" s="5">
        <f t="shared" si="25"/>
        <v>9.9359999999999999</v>
      </c>
      <c r="H53" s="5">
        <f t="shared" si="25"/>
        <v>9.9529999999999994</v>
      </c>
      <c r="I53" s="5">
        <f t="shared" si="25"/>
        <v>8.2099999999999991</v>
      </c>
      <c r="J53" s="5">
        <f t="shared" si="25"/>
        <v>10.029999999999999</v>
      </c>
      <c r="K53" s="5">
        <f t="shared" si="25"/>
        <v>9.8079999999999998</v>
      </c>
    </row>
    <row r="54" spans="1:12" ht="15" customHeight="1" x14ac:dyDescent="0.25">
      <c r="A54" t="s">
        <v>13</v>
      </c>
      <c r="B54" s="5">
        <f>AC32</f>
        <v>61.368000000000002</v>
      </c>
      <c r="C54" s="5">
        <f t="shared" ref="C54:K54" si="26">AD32</f>
        <v>60.633000000000003</v>
      </c>
      <c r="D54" s="5">
        <f t="shared" si="26"/>
        <v>62.037999999999997</v>
      </c>
      <c r="E54" s="5">
        <f t="shared" si="26"/>
        <v>58.637</v>
      </c>
      <c r="F54" s="5">
        <f t="shared" si="26"/>
        <v>58.948999999999998</v>
      </c>
      <c r="G54" s="5">
        <f t="shared" si="26"/>
        <v>56.978999999999999</v>
      </c>
      <c r="H54" s="5">
        <f t="shared" si="26"/>
        <v>54.47</v>
      </c>
      <c r="I54" s="5">
        <f t="shared" si="26"/>
        <v>52.698</v>
      </c>
      <c r="J54" s="5">
        <f t="shared" si="26"/>
        <v>50.850999999999999</v>
      </c>
      <c r="K54" s="5">
        <f t="shared" si="26"/>
        <v>45.506</v>
      </c>
    </row>
    <row r="55" spans="1:12" ht="15" customHeight="1" x14ac:dyDescent="0.25">
      <c r="A55" t="s">
        <v>14</v>
      </c>
      <c r="B55" s="5">
        <f>AC33</f>
        <v>7.4169999999999998</v>
      </c>
      <c r="C55" s="5">
        <f t="shared" ref="C55:K55" si="27">AD33</f>
        <v>7.7869999999999999</v>
      </c>
      <c r="D55" s="5">
        <f t="shared" si="27"/>
        <v>7.9089999999999998</v>
      </c>
      <c r="E55" s="5">
        <f t="shared" si="27"/>
        <v>7.6130000000000004</v>
      </c>
      <c r="F55" s="5">
        <f t="shared" si="27"/>
        <v>7.5830000000000002</v>
      </c>
      <c r="G55" s="5">
        <f t="shared" si="27"/>
        <v>7.7190000000000003</v>
      </c>
      <c r="H55" s="5">
        <f t="shared" si="27"/>
        <v>8.3670000000000009</v>
      </c>
      <c r="I55" s="5">
        <f t="shared" si="27"/>
        <v>7.9720000000000004</v>
      </c>
      <c r="J55" s="5">
        <f t="shared" si="27"/>
        <v>7.2910000000000004</v>
      </c>
      <c r="K55" s="5">
        <f t="shared" si="27"/>
        <v>7.4640000000000004</v>
      </c>
    </row>
    <row r="56" spans="1:12" ht="15" customHeight="1" x14ac:dyDescent="0.25">
      <c r="A56" t="s">
        <v>136</v>
      </c>
      <c r="B56" s="5">
        <f>AC37</f>
        <v>1.101</v>
      </c>
      <c r="C56" s="5">
        <f t="shared" ref="C56:K56" si="28">AD37</f>
        <v>1.079</v>
      </c>
      <c r="D56" s="5">
        <f t="shared" si="28"/>
        <v>1.044</v>
      </c>
      <c r="E56" s="5">
        <f t="shared" si="28"/>
        <v>1.169</v>
      </c>
      <c r="F56" s="5">
        <f t="shared" si="28"/>
        <v>1.18</v>
      </c>
      <c r="G56" s="5">
        <f t="shared" si="28"/>
        <v>1.2</v>
      </c>
      <c r="H56" s="5">
        <f t="shared" si="28"/>
        <v>1.1220000000000001</v>
      </c>
      <c r="I56" s="5">
        <f t="shared" si="28"/>
        <v>1.1020000000000001</v>
      </c>
      <c r="J56" s="5">
        <f t="shared" si="28"/>
        <v>1.0669999999999999</v>
      </c>
      <c r="K56" s="5">
        <f t="shared" si="28"/>
        <v>1.042</v>
      </c>
    </row>
    <row r="57" spans="1:12" ht="15" customHeight="1" x14ac:dyDescent="0.25">
      <c r="A57" s="26" t="s">
        <v>129</v>
      </c>
      <c r="B57" s="27">
        <f>SUM(B48:B56)</f>
        <v>297.86599999999999</v>
      </c>
      <c r="C57" s="27">
        <f t="shared" ref="C57:K57" si="29">SUM(C48:C56)</f>
        <v>299.23500000000001</v>
      </c>
      <c r="D57" s="27">
        <f t="shared" si="29"/>
        <v>303.02399999999994</v>
      </c>
      <c r="E57" s="27">
        <f t="shared" si="29"/>
        <v>303.58999999999997</v>
      </c>
      <c r="F57" s="27">
        <f t="shared" si="29"/>
        <v>299.267</v>
      </c>
      <c r="G57" s="27">
        <f t="shared" si="29"/>
        <v>294.05399999999997</v>
      </c>
      <c r="H57" s="27">
        <f t="shared" si="29"/>
        <v>301.697</v>
      </c>
      <c r="I57" s="27">
        <f t="shared" si="29"/>
        <v>292.93199999999996</v>
      </c>
      <c r="J57" s="27">
        <f t="shared" si="29"/>
        <v>292.59399999999999</v>
      </c>
      <c r="K57" s="27">
        <f t="shared" si="29"/>
        <v>286.51699999999994</v>
      </c>
      <c r="L57" s="66"/>
    </row>
  </sheetData>
  <hyperlinks>
    <hyperlink ref="A2" r:id="rId1" xr:uid="{6A060D74-8D90-4A99-BB0E-9AF68A4A7136}"/>
    <hyperlink ref="AT13" r:id="rId2" xr:uid="{D6B8D1BD-8484-4A3B-A8C2-2230331CE135}"/>
  </hyperlinks>
  <pageMargins left="0.7" right="0.7" top="0.75" bottom="0.75" header="0.3" footer="0.3"/>
  <pageSetup paperSize="9" orientation="portrait" r:id="rId3"/>
  <drawing r:id="rId4"/>
  <legacy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39537-5AFE-4403-8FF9-E558C3749E3E}">
  <dimension ref="A1:AP40"/>
  <sheetViews>
    <sheetView zoomScale="90" zoomScaleNormal="90" workbookViewId="0">
      <pane xSplit="1" ySplit="4" topLeftCell="B26" activePane="bottomRight" state="frozen"/>
      <selection pane="topRight" activeCell="B1" sqref="B1"/>
      <selection pane="bottomLeft" activeCell="A5" sqref="A5"/>
      <selection pane="bottomRight" activeCell="O62" sqref="O62"/>
    </sheetView>
  </sheetViews>
  <sheetFormatPr baseColWidth="10" defaultColWidth="11.42578125" defaultRowHeight="15" customHeight="1" x14ac:dyDescent="0.25"/>
  <cols>
    <col min="1" max="1" width="35.42578125" style="7" customWidth="1"/>
    <col min="2" max="2" width="7.42578125" style="7" customWidth="1"/>
    <col min="3" max="3" width="5.42578125" style="7" customWidth="1"/>
    <col min="4" max="4" width="6.5703125" customWidth="1"/>
    <col min="5" max="8" width="5.5703125" bestFit="1" customWidth="1"/>
    <col min="9" max="10" width="5.5703125" customWidth="1"/>
    <col min="11" max="35" width="5.5703125" bestFit="1" customWidth="1"/>
    <col min="36" max="38" width="5.42578125" customWidth="1"/>
  </cols>
  <sheetData>
    <row r="1" spans="1:39" ht="15" customHeight="1" x14ac:dyDescent="0.25">
      <c r="A1" s="7" t="s">
        <v>141</v>
      </c>
      <c r="B1" s="4" t="s">
        <v>1</v>
      </c>
      <c r="S1" s="52"/>
    </row>
    <row r="2" spans="1:39" ht="15" customHeight="1" x14ac:dyDescent="0.25">
      <c r="A2" s="7" t="s">
        <v>7</v>
      </c>
      <c r="B2" s="7" t="s">
        <v>141</v>
      </c>
      <c r="D2" t="s">
        <v>142</v>
      </c>
      <c r="M2" s="7" t="s">
        <v>92</v>
      </c>
    </row>
    <row r="3" spans="1:39" ht="15" customHeight="1" x14ac:dyDescent="0.25">
      <c r="M3" s="7"/>
    </row>
    <row r="4" spans="1:39" s="7" customFormat="1" ht="15" customHeight="1" x14ac:dyDescent="0.25">
      <c r="A4" s="7" t="s">
        <v>91</v>
      </c>
      <c r="B4" s="43">
        <v>1980</v>
      </c>
      <c r="C4" s="43">
        <v>1985</v>
      </c>
      <c r="D4" s="7" t="s">
        <v>94</v>
      </c>
      <c r="E4" s="7" t="s">
        <v>95</v>
      </c>
      <c r="F4" s="7" t="s">
        <v>96</v>
      </c>
      <c r="G4" s="7" t="s">
        <v>97</v>
      </c>
      <c r="H4" s="7" t="s">
        <v>98</v>
      </c>
      <c r="I4" s="7" t="s">
        <v>99</v>
      </c>
      <c r="J4" s="7" t="s">
        <v>100</v>
      </c>
      <c r="K4" s="7" t="s">
        <v>101</v>
      </c>
      <c r="L4" s="7" t="s">
        <v>102</v>
      </c>
      <c r="M4" s="7" t="s">
        <v>103</v>
      </c>
      <c r="N4" s="7" t="s">
        <v>104</v>
      </c>
      <c r="O4" s="7" t="s">
        <v>105</v>
      </c>
      <c r="P4" s="7" t="s">
        <v>106</v>
      </c>
      <c r="Q4" s="7" t="s">
        <v>107</v>
      </c>
      <c r="R4" s="7" t="s">
        <v>108</v>
      </c>
      <c r="S4" s="7" t="s">
        <v>109</v>
      </c>
      <c r="T4" s="7" t="s">
        <v>110</v>
      </c>
      <c r="U4" s="7" t="s">
        <v>111</v>
      </c>
      <c r="V4" s="7" t="s">
        <v>112</v>
      </c>
      <c r="W4" s="7" t="s">
        <v>113</v>
      </c>
      <c r="X4" s="7" t="s">
        <v>114</v>
      </c>
      <c r="Y4" s="7" t="s">
        <v>115</v>
      </c>
      <c r="Z4" s="7" t="s">
        <v>116</v>
      </c>
      <c r="AA4" s="7" t="s">
        <v>117</v>
      </c>
      <c r="AB4" s="7" t="s">
        <v>118</v>
      </c>
      <c r="AC4" s="7" t="s">
        <v>119</v>
      </c>
      <c r="AD4" s="7" t="s">
        <v>120</v>
      </c>
      <c r="AE4" s="7" t="s">
        <v>121</v>
      </c>
      <c r="AF4" s="7" t="s">
        <v>122</v>
      </c>
      <c r="AG4" s="7" t="s">
        <v>123</v>
      </c>
      <c r="AH4" s="7" t="s">
        <v>131</v>
      </c>
      <c r="AI4" s="7" t="s">
        <v>143</v>
      </c>
      <c r="AJ4" s="7" t="s">
        <v>144</v>
      </c>
      <c r="AK4" s="7">
        <v>2023</v>
      </c>
      <c r="AL4" s="7">
        <f>AK4+1</f>
        <v>2024</v>
      </c>
    </row>
    <row r="5" spans="1:39" ht="15" customHeight="1" x14ac:dyDescent="0.25">
      <c r="A5" s="7" t="s">
        <v>49</v>
      </c>
      <c r="B5">
        <v>20</v>
      </c>
      <c r="C5">
        <v>26</v>
      </c>
      <c r="D5" s="1">
        <v>26.707999999999998</v>
      </c>
      <c r="E5" s="1">
        <v>28.382000000000001</v>
      </c>
      <c r="F5" s="1">
        <v>30.204000000000001</v>
      </c>
      <c r="G5" s="1">
        <v>31.875</v>
      </c>
      <c r="H5" s="1">
        <v>34.728999999999999</v>
      </c>
      <c r="I5" s="1">
        <v>35.234000000000002</v>
      </c>
      <c r="J5" s="1">
        <v>38.366999999999997</v>
      </c>
      <c r="K5" s="1">
        <v>39.706000000000003</v>
      </c>
      <c r="L5" s="1">
        <v>38.481999999999999</v>
      </c>
      <c r="M5" s="1">
        <v>37.604999999999997</v>
      </c>
      <c r="N5" s="1">
        <v>43.115000000000002</v>
      </c>
      <c r="O5" s="1">
        <v>46.828000000000003</v>
      </c>
      <c r="P5" s="1">
        <v>48.406999999999996</v>
      </c>
      <c r="Q5" s="1">
        <v>51.793999999999997</v>
      </c>
      <c r="R5" s="1">
        <v>53.191000000000003</v>
      </c>
      <c r="S5" s="1">
        <v>53.639000000000003</v>
      </c>
      <c r="T5" s="1">
        <v>55.774000000000001</v>
      </c>
      <c r="U5" s="1">
        <v>56.15</v>
      </c>
      <c r="V5" s="1">
        <v>60.851999999999997</v>
      </c>
      <c r="W5" s="1">
        <v>59.097999999999999</v>
      </c>
      <c r="X5" s="1">
        <v>58.718000000000004</v>
      </c>
      <c r="Y5" s="1">
        <v>57.643999999999998</v>
      </c>
      <c r="Z5" s="1">
        <v>59.536000000000001</v>
      </c>
      <c r="AA5" s="1">
        <v>60.350999999999999</v>
      </c>
      <c r="AB5" s="1">
        <v>62.942999999999998</v>
      </c>
      <c r="AC5" s="1">
        <v>64.581000000000003</v>
      </c>
      <c r="AD5" s="1">
        <v>63.862000000000002</v>
      </c>
      <c r="AE5" s="1">
        <v>65.010000000000005</v>
      </c>
      <c r="AF5" s="1">
        <v>63.151000000000003</v>
      </c>
      <c r="AG5" s="1">
        <v>63.054000000000002</v>
      </c>
      <c r="AH5" s="1">
        <v>61.52</v>
      </c>
      <c r="AI5" s="1">
        <v>58.347999999999999</v>
      </c>
      <c r="AJ5" s="1">
        <v>57.375</v>
      </c>
      <c r="AK5" s="1">
        <v>56.863999999999997</v>
      </c>
      <c r="AL5" s="1">
        <v>53.01</v>
      </c>
      <c r="AM5" t="s">
        <v>145</v>
      </c>
    </row>
    <row r="6" spans="1:39" ht="15" customHeight="1" x14ac:dyDescent="0.25">
      <c r="A6" s="7" t="s">
        <v>51</v>
      </c>
      <c r="B6">
        <v>5</v>
      </c>
      <c r="C6">
        <v>6</v>
      </c>
      <c r="D6" s="1">
        <v>7.5419999999999998</v>
      </c>
      <c r="E6" s="1">
        <v>6.87</v>
      </c>
      <c r="F6" s="1">
        <v>8.4580000000000002</v>
      </c>
      <c r="G6" s="1">
        <v>8.6929999999999996</v>
      </c>
      <c r="H6" s="1">
        <v>8.6240000000000006</v>
      </c>
      <c r="I6" s="1">
        <v>7.3769999999999998</v>
      </c>
      <c r="J6" s="1">
        <v>8.4629999999999992</v>
      </c>
      <c r="K6" s="1">
        <v>8.7629999999999999</v>
      </c>
      <c r="L6" s="1">
        <v>8.8989999999999991</v>
      </c>
      <c r="M6" s="1">
        <v>9.0180000000000007</v>
      </c>
      <c r="N6" s="1">
        <v>8.6969999999999992</v>
      </c>
      <c r="O6" s="1">
        <v>7.72</v>
      </c>
      <c r="P6" s="1">
        <v>7.9459999999999997</v>
      </c>
      <c r="Q6" s="1">
        <v>8.766</v>
      </c>
      <c r="R6" s="1">
        <v>8.2639999999999993</v>
      </c>
      <c r="S6" s="1">
        <v>9.0220000000000002</v>
      </c>
      <c r="T6" s="1">
        <v>9.15</v>
      </c>
      <c r="U6" s="1">
        <v>8.9770000000000003</v>
      </c>
      <c r="V6" s="1">
        <v>7.931</v>
      </c>
      <c r="W6" s="1">
        <v>8.6329999999999991</v>
      </c>
      <c r="X6" s="1">
        <v>7.16</v>
      </c>
      <c r="Y6" s="1">
        <v>6.5309999999999997</v>
      </c>
      <c r="Z6" s="1">
        <v>6.4379999999999997</v>
      </c>
      <c r="AA6" s="1">
        <v>8.0570000000000004</v>
      </c>
      <c r="AB6" s="1">
        <v>6.8840000000000003</v>
      </c>
      <c r="AC6" s="1">
        <v>7.5369999999999999</v>
      </c>
      <c r="AD6" s="1">
        <v>6.625</v>
      </c>
      <c r="AE6" s="1">
        <v>7.6390000000000002</v>
      </c>
      <c r="AF6" s="1">
        <v>7.7560000000000002</v>
      </c>
      <c r="AG6" s="1">
        <v>6.5830000000000002</v>
      </c>
      <c r="AH6" s="1">
        <v>6.8010000000000002</v>
      </c>
      <c r="AI6" s="1">
        <v>6.8209999999999997</v>
      </c>
      <c r="AJ6" s="1">
        <v>5.7489999999999997</v>
      </c>
      <c r="AK6" s="1">
        <v>6.8579999999999997</v>
      </c>
      <c r="AL6" s="1">
        <v>6.774</v>
      </c>
      <c r="AM6" t="s">
        <v>146</v>
      </c>
    </row>
    <row r="7" spans="1:39" ht="15" customHeight="1" x14ac:dyDescent="0.25">
      <c r="A7" s="7" t="s">
        <v>147</v>
      </c>
      <c r="B7" s="1">
        <f>Strøm!H7</f>
        <v>1.4</v>
      </c>
      <c r="C7" s="1">
        <f>Strøm!I7</f>
        <v>1.7</v>
      </c>
      <c r="D7" s="1">
        <v>1.331</v>
      </c>
      <c r="E7" s="1">
        <v>1.542</v>
      </c>
      <c r="F7" s="1">
        <v>1.496</v>
      </c>
      <c r="G7" s="1">
        <v>1.3859999999999999</v>
      </c>
      <c r="H7" s="1">
        <v>2.2210000000000001</v>
      </c>
      <c r="I7" s="1">
        <v>1.952</v>
      </c>
      <c r="J7" s="1">
        <v>1.0009999999999999</v>
      </c>
      <c r="K7" s="1">
        <v>2.2610000000000001</v>
      </c>
      <c r="L7" s="1">
        <v>1.502</v>
      </c>
      <c r="M7" s="1">
        <v>1.599</v>
      </c>
      <c r="N7" s="1">
        <v>1.349</v>
      </c>
      <c r="O7" s="1">
        <v>1.4730000000000001</v>
      </c>
      <c r="P7" s="1">
        <v>1.2490000000000001</v>
      </c>
      <c r="Q7" s="1">
        <v>1.3240000000000001</v>
      </c>
      <c r="R7" s="1">
        <v>1.2669999999999999</v>
      </c>
      <c r="S7" s="1">
        <v>1.6870000000000001</v>
      </c>
      <c r="T7" s="1">
        <v>1.0529999999999999</v>
      </c>
      <c r="U7" s="1">
        <v>2.0710000000000002</v>
      </c>
      <c r="V7" s="1">
        <v>1.9450000000000001</v>
      </c>
      <c r="W7" s="1">
        <v>1.7569999999999999</v>
      </c>
      <c r="X7" s="1">
        <v>1.07</v>
      </c>
      <c r="Y7" s="1">
        <v>2.3130000000000002</v>
      </c>
      <c r="Z7" s="1">
        <v>2.0819999999999999</v>
      </c>
      <c r="AA7" s="1">
        <v>1.385</v>
      </c>
      <c r="AB7" s="1">
        <v>1.643</v>
      </c>
      <c r="AC7" s="1">
        <v>2.2770000000000001</v>
      </c>
      <c r="AD7" s="1">
        <v>1.389</v>
      </c>
      <c r="AE7" s="1">
        <v>1.734</v>
      </c>
      <c r="AF7" s="1">
        <v>1.752</v>
      </c>
      <c r="AG7" s="1">
        <v>1.829</v>
      </c>
      <c r="AH7" s="1">
        <v>1.841</v>
      </c>
      <c r="AI7" s="1">
        <v>1.2450000000000001</v>
      </c>
      <c r="AJ7" s="1">
        <v>2.226</v>
      </c>
      <c r="AK7" s="1">
        <v>2.4430000000000001</v>
      </c>
      <c r="AL7" s="1">
        <v>2.2290000000000001</v>
      </c>
    </row>
    <row r="8" spans="1:39" ht="15" customHeight="1" x14ac:dyDescent="0.25">
      <c r="A8" s="7" t="s">
        <v>58</v>
      </c>
      <c r="B8" s="45">
        <v>7.1</v>
      </c>
      <c r="C8" s="45">
        <v>9</v>
      </c>
      <c r="D8" s="1">
        <v>8.4149999999999991</v>
      </c>
      <c r="E8" s="1">
        <v>8.2349999999999994</v>
      </c>
      <c r="F8" s="1">
        <v>8.3810000000000002</v>
      </c>
      <c r="G8" s="1">
        <v>9.61</v>
      </c>
      <c r="H8" s="1">
        <v>9.4990000000000006</v>
      </c>
      <c r="I8" s="1">
        <v>8.6869999999999994</v>
      </c>
      <c r="J8" s="1">
        <v>8.9179999999999993</v>
      </c>
      <c r="K8" s="1">
        <v>9.2050000000000001</v>
      </c>
      <c r="L8" s="1">
        <v>9.7639999999999993</v>
      </c>
      <c r="M8" s="1">
        <v>9.5120000000000005</v>
      </c>
      <c r="N8" s="1">
        <v>12.148999999999999</v>
      </c>
      <c r="O8" s="1">
        <v>11.904999999999999</v>
      </c>
      <c r="P8" s="1">
        <v>11.162000000000001</v>
      </c>
      <c r="Q8" s="1">
        <v>9.7260000000000009</v>
      </c>
      <c r="R8" s="1">
        <v>11.214</v>
      </c>
      <c r="S8" s="1">
        <v>11.608000000000001</v>
      </c>
      <c r="T8" s="1">
        <v>11.792</v>
      </c>
      <c r="U8" s="1">
        <v>11.885</v>
      </c>
      <c r="V8" s="1">
        <v>11.419</v>
      </c>
      <c r="W8" s="1">
        <v>10.51</v>
      </c>
      <c r="X8" s="1">
        <v>11.496</v>
      </c>
      <c r="Y8" s="1">
        <v>8.9179999999999993</v>
      </c>
      <c r="Z8" s="1">
        <v>10.638</v>
      </c>
      <c r="AA8" s="1">
        <v>9.3350000000000009</v>
      </c>
      <c r="AB8" s="1">
        <v>8.8379999999999992</v>
      </c>
      <c r="AC8" s="1">
        <v>8.9060000000000006</v>
      </c>
      <c r="AD8" s="1">
        <v>9.1890000000000001</v>
      </c>
      <c r="AE8" s="1">
        <v>9.0359999999999996</v>
      </c>
      <c r="AF8" s="1">
        <v>9.0630000000000006</v>
      </c>
      <c r="AG8" s="1">
        <v>8.4830000000000005</v>
      </c>
      <c r="AH8" s="1">
        <v>7.8970000000000002</v>
      </c>
      <c r="AI8" s="1">
        <v>8.5879999999999992</v>
      </c>
      <c r="AJ8" s="1">
        <v>8.8840000000000003</v>
      </c>
      <c r="AK8" s="1">
        <v>9.3810000000000002</v>
      </c>
      <c r="AL8" s="1">
        <v>9.157</v>
      </c>
    </row>
    <row r="9" spans="1:39" ht="15" customHeight="1" x14ac:dyDescent="0.25">
      <c r="A9" s="7" t="s">
        <v>64</v>
      </c>
      <c r="B9">
        <v>67</v>
      </c>
      <c r="C9">
        <v>69</v>
      </c>
      <c r="D9" s="1">
        <v>71.108999999999995</v>
      </c>
      <c r="E9" s="1">
        <v>69.534999999999997</v>
      </c>
      <c r="F9" s="1">
        <v>68.326999999999998</v>
      </c>
      <c r="G9" s="1">
        <v>69.432000000000002</v>
      </c>
      <c r="H9" s="1">
        <v>74.436999999999998</v>
      </c>
      <c r="I9" s="1">
        <v>75.863</v>
      </c>
      <c r="J9" s="1">
        <v>74.001999999999995</v>
      </c>
      <c r="K9" s="1">
        <v>75.53</v>
      </c>
      <c r="L9" s="1">
        <v>79.106999999999999</v>
      </c>
      <c r="M9" s="1">
        <v>78.519000000000005</v>
      </c>
      <c r="N9" s="1">
        <v>79.835999999999999</v>
      </c>
      <c r="O9" s="1">
        <v>77.210999999999999</v>
      </c>
      <c r="P9" s="1">
        <v>72.611000000000004</v>
      </c>
      <c r="Q9" s="1">
        <v>74.459999999999994</v>
      </c>
      <c r="R9" s="1">
        <v>78.596000000000004</v>
      </c>
      <c r="S9" s="1">
        <v>77.194999999999993</v>
      </c>
      <c r="T9" s="1">
        <v>75.620999999999995</v>
      </c>
      <c r="U9" s="1">
        <v>74.62</v>
      </c>
      <c r="V9" s="1">
        <v>75.820999999999998</v>
      </c>
      <c r="W9" s="1">
        <v>62.335999999999999</v>
      </c>
      <c r="X9" s="1">
        <v>69.88</v>
      </c>
      <c r="Y9" s="1">
        <v>69.555000000000007</v>
      </c>
      <c r="Z9" s="1">
        <v>66.804000000000002</v>
      </c>
      <c r="AA9" s="1">
        <v>66.614000000000004</v>
      </c>
      <c r="AB9" s="1">
        <v>65.805999999999997</v>
      </c>
      <c r="AC9" s="1">
        <v>66.876999999999995</v>
      </c>
      <c r="AD9" s="1">
        <v>66.944999999999993</v>
      </c>
      <c r="AE9" s="1">
        <v>67.683999999999997</v>
      </c>
      <c r="AF9" s="1">
        <v>68.581999999999994</v>
      </c>
      <c r="AG9" s="1">
        <v>68.908000000000001</v>
      </c>
      <c r="AH9" s="1">
        <v>69.585999999999999</v>
      </c>
      <c r="AI9" s="1">
        <v>73.873999999999995</v>
      </c>
      <c r="AJ9" s="1">
        <v>71.498999999999995</v>
      </c>
      <c r="AK9" s="1">
        <v>67.733000000000004</v>
      </c>
      <c r="AL9" s="1">
        <v>67.784999999999997</v>
      </c>
    </row>
    <row r="10" spans="1:39" ht="15" customHeight="1" x14ac:dyDescent="0.25">
      <c r="A10" s="7" t="s">
        <v>76</v>
      </c>
      <c r="B10">
        <v>2.2000000000000002</v>
      </c>
      <c r="C10">
        <v>2.4</v>
      </c>
      <c r="D10" s="1">
        <v>2.3570000000000002</v>
      </c>
      <c r="E10" s="1">
        <v>2.3980000000000001</v>
      </c>
      <c r="F10" s="1">
        <v>2.3010000000000002</v>
      </c>
      <c r="G10" s="1">
        <v>2.6360000000000001</v>
      </c>
      <c r="H10" s="1">
        <v>2.6</v>
      </c>
      <c r="I10" s="1">
        <v>2.79</v>
      </c>
      <c r="J10" s="1">
        <v>3.484</v>
      </c>
      <c r="K10" s="1">
        <v>3.3450000000000002</v>
      </c>
      <c r="L10" s="1">
        <v>3.29</v>
      </c>
      <c r="M10" s="1">
        <v>3.3620000000000001</v>
      </c>
      <c r="N10" s="1">
        <v>3</v>
      </c>
      <c r="O10" s="1">
        <v>3.375</v>
      </c>
      <c r="P10" s="1">
        <v>3.4060000000000001</v>
      </c>
      <c r="Q10" s="1">
        <v>3.2549999999999999</v>
      </c>
      <c r="R10" s="1">
        <v>3.145</v>
      </c>
      <c r="S10" s="1">
        <v>3.15</v>
      </c>
      <c r="T10" s="1">
        <v>3.375</v>
      </c>
      <c r="U10" s="1">
        <v>3.8559999999999999</v>
      </c>
      <c r="V10" s="1">
        <v>4.04</v>
      </c>
      <c r="W10" s="1">
        <v>3.8620000000000001</v>
      </c>
      <c r="X10" s="1">
        <v>4.016</v>
      </c>
      <c r="Y10" s="1">
        <v>3.9180000000000001</v>
      </c>
      <c r="Z10" s="1">
        <v>4.5720000000000001</v>
      </c>
      <c r="AA10" s="1">
        <v>5.1020000000000003</v>
      </c>
      <c r="AB10" s="1">
        <v>4.7119999999999997</v>
      </c>
      <c r="AC10" s="1">
        <v>4.7220000000000004</v>
      </c>
      <c r="AD10" s="1">
        <v>4.6619999999999999</v>
      </c>
      <c r="AE10" s="1">
        <v>5.0359999999999996</v>
      </c>
      <c r="AF10" s="1">
        <v>5.3230000000000004</v>
      </c>
      <c r="AG10" s="1">
        <v>4.7519999999999998</v>
      </c>
      <c r="AH10" s="1">
        <v>4.4050000000000002</v>
      </c>
      <c r="AI10" s="1">
        <v>4.8479999999999999</v>
      </c>
      <c r="AJ10" s="1">
        <v>4.5419999999999998</v>
      </c>
      <c r="AK10" s="1">
        <v>4.2830000000000004</v>
      </c>
      <c r="AL10" s="1">
        <v>4.38</v>
      </c>
    </row>
    <row r="11" spans="1:39" ht="15" customHeight="1" x14ac:dyDescent="0.25">
      <c r="A11" s="7" t="s">
        <v>78</v>
      </c>
      <c r="B11">
        <v>31</v>
      </c>
      <c r="C11">
        <v>37</v>
      </c>
      <c r="D11" s="1">
        <v>39.628999999999998</v>
      </c>
      <c r="E11" s="1">
        <v>38.664000000000001</v>
      </c>
      <c r="F11" s="1">
        <v>39.493000000000002</v>
      </c>
      <c r="G11" s="1">
        <v>40.636000000000003</v>
      </c>
      <c r="H11" s="1">
        <v>40.484000000000002</v>
      </c>
      <c r="I11" s="1">
        <v>42.043999999999997</v>
      </c>
      <c r="J11" s="1">
        <v>43.991</v>
      </c>
      <c r="K11" s="1">
        <v>44.734999999999999</v>
      </c>
      <c r="L11" s="1">
        <v>46.113999999999997</v>
      </c>
      <c r="M11" s="1">
        <v>48.804000000000002</v>
      </c>
      <c r="N11" s="1">
        <v>46.06</v>
      </c>
      <c r="O11" s="1">
        <v>47.332000000000001</v>
      </c>
      <c r="P11" s="1">
        <v>47.042999999999999</v>
      </c>
      <c r="Q11" s="1">
        <v>49.134</v>
      </c>
      <c r="R11" s="1">
        <v>50.155999999999999</v>
      </c>
      <c r="S11" s="1">
        <v>50.442999999999998</v>
      </c>
      <c r="T11" s="1">
        <v>52.767000000000003</v>
      </c>
      <c r="U11" s="1">
        <v>54.15</v>
      </c>
      <c r="V11" s="1">
        <v>54.372999999999998</v>
      </c>
      <c r="W11" s="1">
        <v>53.884</v>
      </c>
      <c r="X11" s="1">
        <v>55.826999999999998</v>
      </c>
      <c r="Y11" s="1">
        <v>56.103000000000002</v>
      </c>
      <c r="Z11" s="1">
        <v>56.822000000000003</v>
      </c>
      <c r="AA11" s="1">
        <v>57.082999999999998</v>
      </c>
      <c r="AB11" s="1">
        <v>58.619</v>
      </c>
      <c r="AC11" s="1">
        <v>58.076000000000001</v>
      </c>
      <c r="AD11" s="1">
        <v>58.231999999999999</v>
      </c>
      <c r="AE11" s="1">
        <v>57.866999999999997</v>
      </c>
      <c r="AF11" s="1">
        <v>57.457999999999998</v>
      </c>
      <c r="AG11" s="1">
        <v>56.786999999999999</v>
      </c>
      <c r="AH11" s="1">
        <v>53.433999999999997</v>
      </c>
      <c r="AI11" s="1">
        <v>54.953000000000003</v>
      </c>
      <c r="AJ11" s="1">
        <v>57.177</v>
      </c>
      <c r="AK11" s="1">
        <v>54.722999999999999</v>
      </c>
      <c r="AL11" s="1">
        <v>52.805</v>
      </c>
    </row>
    <row r="12" spans="1:39" ht="15" customHeight="1" x14ac:dyDescent="0.25">
      <c r="A12" s="7" t="s">
        <v>85</v>
      </c>
      <c r="B12">
        <v>2.5</v>
      </c>
      <c r="C12">
        <v>2.6</v>
      </c>
      <c r="D12" s="1">
        <v>2.681</v>
      </c>
      <c r="E12" s="1">
        <v>2.597</v>
      </c>
      <c r="F12" s="1">
        <v>2.5249999999999999</v>
      </c>
      <c r="G12" s="1">
        <v>3.3119999999999998</v>
      </c>
      <c r="H12" s="1">
        <v>3.2010000000000001</v>
      </c>
      <c r="I12" s="1">
        <v>2.97</v>
      </c>
      <c r="J12" s="1">
        <v>2.9649999999999999</v>
      </c>
      <c r="K12" s="1">
        <v>2.6659999999999999</v>
      </c>
      <c r="L12" s="1">
        <v>3.5179999999999998</v>
      </c>
      <c r="M12" s="1">
        <v>3.476</v>
      </c>
      <c r="N12" s="1">
        <v>3.407</v>
      </c>
      <c r="O12" s="1">
        <v>3.7429999999999999</v>
      </c>
      <c r="P12" s="1">
        <v>3.48</v>
      </c>
      <c r="Q12" s="1">
        <v>3.3820000000000001</v>
      </c>
      <c r="R12" s="1">
        <v>3.5430000000000001</v>
      </c>
      <c r="S12" s="1">
        <v>3.6970000000000001</v>
      </c>
      <c r="T12" s="1">
        <v>3.6269999999999998</v>
      </c>
      <c r="U12" s="1">
        <v>3.6659999999999999</v>
      </c>
      <c r="V12" s="1">
        <v>3.64</v>
      </c>
      <c r="W12" s="1">
        <v>3.6320000000000001</v>
      </c>
      <c r="X12" s="1">
        <v>3.9660000000000002</v>
      </c>
      <c r="Y12" s="1">
        <v>3.617</v>
      </c>
      <c r="Z12" s="1">
        <v>3.6970000000000001</v>
      </c>
      <c r="AA12" s="1">
        <v>3.7130000000000001</v>
      </c>
      <c r="AB12" s="1">
        <v>3.4649999999999999</v>
      </c>
      <c r="AC12" s="1">
        <v>3.4750000000000001</v>
      </c>
      <c r="AD12" s="1">
        <v>3.6560000000000001</v>
      </c>
      <c r="AE12" s="1">
        <v>3.6890000000000001</v>
      </c>
      <c r="AF12" s="1">
        <v>3.7759999999999998</v>
      </c>
      <c r="AG12" s="1">
        <v>3.8079999999999998</v>
      </c>
      <c r="AH12" s="1">
        <v>3.9039999999999999</v>
      </c>
      <c r="AI12" s="1">
        <v>4.0449999999999999</v>
      </c>
      <c r="AJ12" s="1">
        <v>3.734</v>
      </c>
      <c r="AK12" s="1">
        <v>3.911</v>
      </c>
      <c r="AL12" s="1">
        <v>3.915</v>
      </c>
    </row>
    <row r="13" spans="1:39" ht="15" customHeight="1" x14ac:dyDescent="0.25">
      <c r="A13" s="7" t="s">
        <v>86</v>
      </c>
      <c r="B13">
        <v>2.5</v>
      </c>
      <c r="C13">
        <v>2.8</v>
      </c>
      <c r="D13" s="1">
        <v>2.887</v>
      </c>
      <c r="E13" s="1">
        <v>2.8010000000000002</v>
      </c>
      <c r="F13" s="1">
        <v>2.9769999999999999</v>
      </c>
      <c r="G13" s="1">
        <v>3.153</v>
      </c>
      <c r="H13" s="1">
        <v>3.234</v>
      </c>
      <c r="I13" s="1">
        <v>3.3290000000000002</v>
      </c>
      <c r="J13" s="1">
        <v>3.7919999999999998</v>
      </c>
      <c r="K13" s="1">
        <v>3.9380000000000002</v>
      </c>
      <c r="L13" s="1">
        <v>4.2869999999999999</v>
      </c>
      <c r="M13" s="1">
        <v>4.5960000000000001</v>
      </c>
      <c r="N13" s="1">
        <v>4.41</v>
      </c>
      <c r="O13" s="1">
        <v>4.5030000000000001</v>
      </c>
      <c r="P13" s="1">
        <v>4.4429999999999996</v>
      </c>
      <c r="Q13" s="1">
        <v>3.85</v>
      </c>
      <c r="R13" s="1">
        <v>3.7810000000000001</v>
      </c>
      <c r="S13" s="1">
        <v>2.9780000000000002</v>
      </c>
      <c r="T13" s="1">
        <v>2.88</v>
      </c>
      <c r="U13" s="1">
        <v>2.577</v>
      </c>
      <c r="V13" s="1">
        <v>2.4319999999999999</v>
      </c>
      <c r="W13" s="1">
        <v>2.6440000000000001</v>
      </c>
      <c r="X13" s="1">
        <v>2.5419999999999998</v>
      </c>
      <c r="Y13" s="1">
        <v>2.161</v>
      </c>
      <c r="Z13" s="1">
        <v>2.214</v>
      </c>
      <c r="AA13" s="1">
        <v>2.008</v>
      </c>
      <c r="AB13" s="1">
        <v>2.1629999999999998</v>
      </c>
      <c r="AC13" s="1">
        <v>2.173</v>
      </c>
      <c r="AD13" s="1">
        <v>2.4020000000000001</v>
      </c>
      <c r="AE13" s="1">
        <v>2.581</v>
      </c>
      <c r="AF13" s="1">
        <v>2.8050000000000002</v>
      </c>
      <c r="AG13" s="1">
        <v>2.74</v>
      </c>
      <c r="AH13" s="1">
        <v>2.9910000000000001</v>
      </c>
      <c r="AI13" s="1">
        <v>3.09</v>
      </c>
      <c r="AJ13" s="1">
        <v>2.911</v>
      </c>
      <c r="AK13" s="1">
        <v>4.4740000000000002</v>
      </c>
      <c r="AL13" s="1">
        <v>3.952</v>
      </c>
    </row>
    <row r="14" spans="1:39" ht="15" customHeight="1" x14ac:dyDescent="0.25">
      <c r="A14" s="7" t="s">
        <v>87</v>
      </c>
      <c r="B14">
        <v>21</v>
      </c>
      <c r="C14">
        <v>23</v>
      </c>
      <c r="D14" s="1">
        <v>25.951000000000001</v>
      </c>
      <c r="E14" s="1">
        <v>26.013999999999999</v>
      </c>
      <c r="F14" s="1">
        <v>26.556999999999999</v>
      </c>
      <c r="G14" s="1">
        <v>26.122</v>
      </c>
      <c r="H14" s="1">
        <v>26.111000000000001</v>
      </c>
      <c r="I14" s="1">
        <v>26.498999999999999</v>
      </c>
      <c r="J14" s="1">
        <v>29.452999999999999</v>
      </c>
      <c r="K14" s="1">
        <v>29.725000000000001</v>
      </c>
      <c r="L14" s="1">
        <v>29.779</v>
      </c>
      <c r="M14" s="1">
        <v>29.585999999999999</v>
      </c>
      <c r="N14" s="1">
        <v>26.433</v>
      </c>
      <c r="O14" s="1">
        <v>30.195</v>
      </c>
      <c r="P14" s="1">
        <v>30.997</v>
      </c>
      <c r="Q14" s="1">
        <v>28.59</v>
      </c>
      <c r="R14" s="1">
        <v>29.585999999999999</v>
      </c>
      <c r="S14" s="1">
        <v>29.123999999999999</v>
      </c>
      <c r="T14" s="1">
        <v>28.433</v>
      </c>
      <c r="U14" s="1">
        <v>30.600999999999999</v>
      </c>
      <c r="V14" s="1">
        <v>30.469000000000001</v>
      </c>
      <c r="W14" s="1">
        <v>33.524999999999999</v>
      </c>
      <c r="X14" s="1">
        <v>35.716999999999999</v>
      </c>
      <c r="Y14" s="1">
        <v>33.375999999999998</v>
      </c>
      <c r="Z14" s="1">
        <v>34.250999999999998</v>
      </c>
      <c r="AA14" s="1">
        <v>35.296999999999997</v>
      </c>
      <c r="AB14" s="1">
        <v>33.372</v>
      </c>
      <c r="AC14" s="1">
        <v>33.680999999999997</v>
      </c>
      <c r="AD14" s="1">
        <v>35.393000000000001</v>
      </c>
      <c r="AE14" s="1">
        <v>35.055999999999997</v>
      </c>
      <c r="AF14" s="1">
        <v>36.311999999999998</v>
      </c>
      <c r="AG14" s="1">
        <v>35.869</v>
      </c>
      <c r="AH14" s="1">
        <v>34.814</v>
      </c>
      <c r="AI14" s="1">
        <v>37.103999999999999</v>
      </c>
      <c r="AJ14" s="1">
        <v>34.999000000000002</v>
      </c>
      <c r="AK14" s="1">
        <v>35.906999999999996</v>
      </c>
      <c r="AL14" s="1">
        <v>35.908999999999999</v>
      </c>
    </row>
    <row r="15" spans="1:39" ht="15" customHeight="1" x14ac:dyDescent="0.25">
      <c r="A15" s="7" t="s">
        <v>88</v>
      </c>
      <c r="B15">
        <v>36</v>
      </c>
      <c r="C15">
        <v>39</v>
      </c>
      <c r="D15" s="1">
        <v>39.981999999999999</v>
      </c>
      <c r="E15" s="1">
        <v>41.347999999999999</v>
      </c>
      <c r="F15" s="1">
        <v>41.008000000000003</v>
      </c>
      <c r="G15" s="1">
        <v>41.790999999999997</v>
      </c>
      <c r="H15" s="1">
        <v>43.377000000000002</v>
      </c>
      <c r="I15" s="1">
        <v>44.161000000000001</v>
      </c>
      <c r="J15" s="1">
        <v>46.235999999999997</v>
      </c>
      <c r="K15" s="1">
        <v>44.348999999999997</v>
      </c>
      <c r="L15" s="1">
        <v>44.551000000000002</v>
      </c>
      <c r="M15" s="1">
        <v>44.987000000000002</v>
      </c>
      <c r="N15" s="1">
        <v>43.561999999999998</v>
      </c>
      <c r="O15" s="1">
        <v>45.218000000000004</v>
      </c>
      <c r="P15" s="1">
        <v>45.15</v>
      </c>
      <c r="Q15" s="1">
        <v>43.360999999999997</v>
      </c>
      <c r="R15" s="1">
        <v>42.957000000000001</v>
      </c>
      <c r="S15" s="1">
        <v>43.655999999999999</v>
      </c>
      <c r="T15" s="1">
        <v>44.027999999999999</v>
      </c>
      <c r="U15" s="1">
        <v>44.631</v>
      </c>
      <c r="V15" s="1">
        <v>44.280999999999999</v>
      </c>
      <c r="W15" s="1">
        <v>45.844000000000001</v>
      </c>
      <c r="X15" s="1">
        <v>50.854999999999997</v>
      </c>
      <c r="Y15" s="1">
        <v>45.167999999999999</v>
      </c>
      <c r="Z15" s="1">
        <v>47.908000000000001</v>
      </c>
      <c r="AA15" s="1">
        <v>47.170999999999999</v>
      </c>
      <c r="AB15" s="1">
        <v>43.866999999999997</v>
      </c>
      <c r="AC15" s="1">
        <v>45.808</v>
      </c>
      <c r="AD15" s="1">
        <v>47.137</v>
      </c>
      <c r="AE15" s="1">
        <v>47.69</v>
      </c>
      <c r="AF15" s="1">
        <v>47.637999999999998</v>
      </c>
      <c r="AG15" s="1">
        <v>46.487000000000002</v>
      </c>
      <c r="AH15" s="1">
        <v>46.661000000000001</v>
      </c>
      <c r="AI15" s="1">
        <v>49.082999999999998</v>
      </c>
      <c r="AJ15" s="1">
        <v>44.198999999999998</v>
      </c>
      <c r="AK15" s="1">
        <v>46.566000000000003</v>
      </c>
      <c r="AL15" s="1">
        <v>46.588999999999999</v>
      </c>
    </row>
    <row r="16" spans="1:39" ht="15" customHeight="1" x14ac:dyDescent="0.25"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</row>
    <row r="17" spans="1:42" s="7" customFormat="1" ht="15" customHeight="1" x14ac:dyDescent="0.25">
      <c r="A17" s="7" t="s">
        <v>129</v>
      </c>
      <c r="B17" s="21">
        <f t="shared" ref="B17:AL17" si="0">SUM(B5:B16)</f>
        <v>195.7</v>
      </c>
      <c r="C17" s="21">
        <f t="shared" si="0"/>
        <v>218.50000000000003</v>
      </c>
      <c r="D17" s="21">
        <f t="shared" si="0"/>
        <v>228.59199999999998</v>
      </c>
      <c r="E17" s="21">
        <f t="shared" si="0"/>
        <v>228.38599999999997</v>
      </c>
      <c r="F17" s="21">
        <f t="shared" si="0"/>
        <v>231.727</v>
      </c>
      <c r="G17" s="21">
        <f t="shared" si="0"/>
        <v>238.64600000000002</v>
      </c>
      <c r="H17" s="21">
        <f t="shared" si="0"/>
        <v>248.517</v>
      </c>
      <c r="I17" s="21">
        <f t="shared" si="0"/>
        <v>250.90600000000001</v>
      </c>
      <c r="J17" s="21">
        <f t="shared" si="0"/>
        <v>260.67200000000003</v>
      </c>
      <c r="K17" s="21">
        <f t="shared" si="0"/>
        <v>264.22300000000001</v>
      </c>
      <c r="L17" s="21">
        <f t="shared" si="0"/>
        <v>269.29300000000001</v>
      </c>
      <c r="M17" s="21">
        <f t="shared" si="0"/>
        <v>271.06400000000002</v>
      </c>
      <c r="N17" s="21">
        <f t="shared" si="0"/>
        <v>272.01799999999997</v>
      </c>
      <c r="O17" s="21">
        <f t="shared" si="0"/>
        <v>279.50299999999999</v>
      </c>
      <c r="P17" s="21">
        <f t="shared" si="0"/>
        <v>275.89400000000001</v>
      </c>
      <c r="Q17" s="21">
        <f t="shared" si="0"/>
        <v>277.642</v>
      </c>
      <c r="R17" s="21">
        <f t="shared" si="0"/>
        <v>285.70000000000005</v>
      </c>
      <c r="S17" s="21">
        <f t="shared" si="0"/>
        <v>286.19900000000001</v>
      </c>
      <c r="T17" s="21">
        <f t="shared" si="0"/>
        <v>288.5</v>
      </c>
      <c r="U17" s="21">
        <f t="shared" si="0"/>
        <v>293.18399999999997</v>
      </c>
      <c r="V17" s="21">
        <f t="shared" si="0"/>
        <v>297.20299999999992</v>
      </c>
      <c r="W17" s="21">
        <f t="shared" si="0"/>
        <v>285.72500000000002</v>
      </c>
      <c r="X17" s="21">
        <f t="shared" si="0"/>
        <v>301.24700000000001</v>
      </c>
      <c r="Y17" s="21">
        <f t="shared" si="0"/>
        <v>289.30400000000003</v>
      </c>
      <c r="Z17" s="21">
        <f t="shared" si="0"/>
        <v>294.96199999999999</v>
      </c>
      <c r="AA17" s="21">
        <f t="shared" si="0"/>
        <v>296.11600000000004</v>
      </c>
      <c r="AB17" s="21">
        <f t="shared" si="0"/>
        <v>292.31200000000001</v>
      </c>
      <c r="AC17" s="21">
        <f t="shared" si="0"/>
        <v>298.113</v>
      </c>
      <c r="AD17" s="21">
        <f t="shared" si="0"/>
        <v>299.49199999999996</v>
      </c>
      <c r="AE17" s="21">
        <f t="shared" si="0"/>
        <v>303.02199999999999</v>
      </c>
      <c r="AF17" s="21">
        <f t="shared" si="0"/>
        <v>303.61599999999999</v>
      </c>
      <c r="AG17" s="21">
        <f t="shared" si="0"/>
        <v>299.3</v>
      </c>
      <c r="AH17" s="21">
        <f t="shared" si="0"/>
        <v>293.85399999999998</v>
      </c>
      <c r="AI17" s="21">
        <f t="shared" si="0"/>
        <v>301.99900000000002</v>
      </c>
      <c r="AJ17" s="21">
        <f t="shared" si="0"/>
        <v>293.29500000000002</v>
      </c>
      <c r="AK17" s="21">
        <f t="shared" si="0"/>
        <v>293.14299999999992</v>
      </c>
      <c r="AL17" s="21">
        <f t="shared" si="0"/>
        <v>286.505</v>
      </c>
    </row>
    <row r="19" spans="1:42" ht="15" customHeight="1" x14ac:dyDescent="0.25">
      <c r="A19" s="7" t="s">
        <v>148</v>
      </c>
      <c r="B19" s="5">
        <f t="shared" ref="B19:AL19" si="1">B17-B5</f>
        <v>175.7</v>
      </c>
      <c r="C19" s="5">
        <f t="shared" si="1"/>
        <v>192.50000000000003</v>
      </c>
      <c r="D19" s="5">
        <f t="shared" si="1"/>
        <v>201.88399999999999</v>
      </c>
      <c r="E19" s="5">
        <f t="shared" si="1"/>
        <v>200.00399999999996</v>
      </c>
      <c r="F19" s="5">
        <f t="shared" si="1"/>
        <v>201.523</v>
      </c>
      <c r="G19" s="5">
        <f t="shared" si="1"/>
        <v>206.77100000000002</v>
      </c>
      <c r="H19" s="5">
        <f t="shared" si="1"/>
        <v>213.78800000000001</v>
      </c>
      <c r="I19" s="5">
        <f t="shared" si="1"/>
        <v>215.672</v>
      </c>
      <c r="J19" s="5">
        <f t="shared" si="1"/>
        <v>222.30500000000004</v>
      </c>
      <c r="K19" s="5">
        <f t="shared" si="1"/>
        <v>224.517</v>
      </c>
      <c r="L19" s="5">
        <f t="shared" si="1"/>
        <v>230.81100000000001</v>
      </c>
      <c r="M19" s="5">
        <f t="shared" si="1"/>
        <v>233.45900000000003</v>
      </c>
      <c r="N19" s="5">
        <f t="shared" si="1"/>
        <v>228.90299999999996</v>
      </c>
      <c r="O19" s="5">
        <f t="shared" si="1"/>
        <v>232.67499999999998</v>
      </c>
      <c r="P19" s="5">
        <f t="shared" si="1"/>
        <v>227.48700000000002</v>
      </c>
      <c r="Q19" s="5">
        <f t="shared" si="1"/>
        <v>225.84800000000001</v>
      </c>
      <c r="R19" s="5">
        <f t="shared" si="1"/>
        <v>232.50900000000004</v>
      </c>
      <c r="S19" s="5">
        <f t="shared" si="1"/>
        <v>232.56</v>
      </c>
      <c r="T19" s="5">
        <f t="shared" si="1"/>
        <v>232.726</v>
      </c>
      <c r="U19" s="5">
        <f t="shared" si="1"/>
        <v>237.03399999999996</v>
      </c>
      <c r="V19" s="5">
        <f t="shared" si="1"/>
        <v>236.35099999999991</v>
      </c>
      <c r="W19" s="5">
        <f t="shared" si="1"/>
        <v>226.62700000000001</v>
      </c>
      <c r="X19" s="5">
        <f t="shared" si="1"/>
        <v>242.529</v>
      </c>
      <c r="Y19" s="5">
        <f t="shared" si="1"/>
        <v>231.66000000000003</v>
      </c>
      <c r="Z19" s="5">
        <f t="shared" si="1"/>
        <v>235.42599999999999</v>
      </c>
      <c r="AA19" s="5">
        <f t="shared" si="1"/>
        <v>235.76500000000004</v>
      </c>
      <c r="AB19" s="5">
        <f t="shared" si="1"/>
        <v>229.36900000000003</v>
      </c>
      <c r="AC19" s="5">
        <f t="shared" si="1"/>
        <v>233.53199999999998</v>
      </c>
      <c r="AD19" s="5">
        <f t="shared" si="1"/>
        <v>235.62999999999997</v>
      </c>
      <c r="AE19" s="5">
        <f t="shared" si="1"/>
        <v>238.012</v>
      </c>
      <c r="AF19" s="5">
        <f t="shared" si="1"/>
        <v>240.46499999999997</v>
      </c>
      <c r="AG19" s="5">
        <f t="shared" si="1"/>
        <v>236.24600000000001</v>
      </c>
      <c r="AH19" s="5">
        <f t="shared" si="1"/>
        <v>232.33399999999997</v>
      </c>
      <c r="AI19" s="5">
        <f t="shared" si="1"/>
        <v>243.65100000000001</v>
      </c>
      <c r="AJ19" s="5">
        <f t="shared" si="1"/>
        <v>235.92000000000002</v>
      </c>
      <c r="AK19" s="5">
        <f t="shared" si="1"/>
        <v>236.27899999999991</v>
      </c>
      <c r="AL19" s="5">
        <f t="shared" si="1"/>
        <v>233.495</v>
      </c>
    </row>
    <row r="20" spans="1:42" ht="15" customHeight="1" x14ac:dyDescent="0.25">
      <c r="A20" s="7" t="s">
        <v>238</v>
      </c>
      <c r="B20" s="5">
        <f t="shared" ref="B20:AL20" si="2">B9+B11+B12+B13+B14+B15+B10</f>
        <v>162.19999999999999</v>
      </c>
      <c r="C20" s="5">
        <f t="shared" si="2"/>
        <v>175.79999999999998</v>
      </c>
      <c r="D20" s="5">
        <f t="shared" si="2"/>
        <v>184.596</v>
      </c>
      <c r="E20" s="5">
        <f t="shared" si="2"/>
        <v>183.357</v>
      </c>
      <c r="F20" s="5">
        <f t="shared" si="2"/>
        <v>183.18799999999999</v>
      </c>
      <c r="G20" s="5">
        <f t="shared" si="2"/>
        <v>187.08200000000002</v>
      </c>
      <c r="H20" s="5">
        <f t="shared" si="2"/>
        <v>193.44399999999999</v>
      </c>
      <c r="I20" s="5">
        <f t="shared" si="2"/>
        <v>197.65599999999998</v>
      </c>
      <c r="J20" s="5">
        <f t="shared" si="2"/>
        <v>203.923</v>
      </c>
      <c r="K20" s="5">
        <f t="shared" si="2"/>
        <v>204.28799999999998</v>
      </c>
      <c r="L20" s="5">
        <f t="shared" si="2"/>
        <v>210.64599999999999</v>
      </c>
      <c r="M20" s="5">
        <f t="shared" si="2"/>
        <v>213.32999999999998</v>
      </c>
      <c r="N20" s="5">
        <f t="shared" si="2"/>
        <v>206.70799999999997</v>
      </c>
      <c r="O20" s="5">
        <f t="shared" si="2"/>
        <v>211.577</v>
      </c>
      <c r="P20" s="5">
        <f t="shared" si="2"/>
        <v>207.13000000000002</v>
      </c>
      <c r="Q20" s="5">
        <f t="shared" si="2"/>
        <v>206.03199999999998</v>
      </c>
      <c r="R20" s="5">
        <f t="shared" si="2"/>
        <v>211.76400000000004</v>
      </c>
      <c r="S20" s="5">
        <f t="shared" si="2"/>
        <v>210.24299999999999</v>
      </c>
      <c r="T20" s="5">
        <f t="shared" si="2"/>
        <v>210.73099999999999</v>
      </c>
      <c r="U20" s="5">
        <f t="shared" si="2"/>
        <v>214.101</v>
      </c>
      <c r="V20" s="5">
        <f t="shared" si="2"/>
        <v>215.05599999999995</v>
      </c>
      <c r="W20" s="5">
        <f t="shared" si="2"/>
        <v>205.727</v>
      </c>
      <c r="X20" s="5">
        <f t="shared" si="2"/>
        <v>222.803</v>
      </c>
      <c r="Y20" s="5">
        <f t="shared" si="2"/>
        <v>213.89800000000002</v>
      </c>
      <c r="Z20" s="5">
        <f t="shared" si="2"/>
        <v>216.26800000000003</v>
      </c>
      <c r="AA20" s="5">
        <f t="shared" si="2"/>
        <v>216.988</v>
      </c>
      <c r="AB20" s="5">
        <f t="shared" si="2"/>
        <v>212.00399999999999</v>
      </c>
      <c r="AC20" s="5">
        <f t="shared" si="2"/>
        <v>214.81199999999998</v>
      </c>
      <c r="AD20" s="5">
        <f t="shared" si="2"/>
        <v>218.42699999999999</v>
      </c>
      <c r="AE20" s="5">
        <f t="shared" si="2"/>
        <v>219.60299999999995</v>
      </c>
      <c r="AF20" s="5">
        <f t="shared" si="2"/>
        <v>221.89400000000001</v>
      </c>
      <c r="AG20" s="5">
        <f t="shared" si="2"/>
        <v>219.351</v>
      </c>
      <c r="AH20" s="5">
        <f t="shared" si="2"/>
        <v>215.79499999999999</v>
      </c>
      <c r="AI20" s="5">
        <f t="shared" si="2"/>
        <v>226.99699999999999</v>
      </c>
      <c r="AJ20" s="5">
        <f t="shared" si="2"/>
        <v>219.06100000000001</v>
      </c>
      <c r="AK20" s="5">
        <f t="shared" si="2"/>
        <v>217.59699999999998</v>
      </c>
      <c r="AL20" s="5">
        <f t="shared" si="2"/>
        <v>215.33500000000001</v>
      </c>
    </row>
    <row r="21" spans="1:42" ht="15" customHeight="1" x14ac:dyDescent="0.25">
      <c r="A21" s="7" t="s">
        <v>149</v>
      </c>
      <c r="B21" s="5">
        <f t="shared" ref="B21:AL21" si="3">B14+B15</f>
        <v>57</v>
      </c>
      <c r="C21" s="5">
        <f t="shared" si="3"/>
        <v>62</v>
      </c>
      <c r="D21" s="5">
        <f t="shared" si="3"/>
        <v>65.932999999999993</v>
      </c>
      <c r="E21" s="5">
        <f t="shared" si="3"/>
        <v>67.361999999999995</v>
      </c>
      <c r="F21" s="5">
        <f t="shared" si="3"/>
        <v>67.564999999999998</v>
      </c>
      <c r="G21" s="5">
        <f t="shared" si="3"/>
        <v>67.912999999999997</v>
      </c>
      <c r="H21" s="5">
        <f t="shared" si="3"/>
        <v>69.488</v>
      </c>
      <c r="I21" s="5">
        <f t="shared" si="3"/>
        <v>70.66</v>
      </c>
      <c r="J21" s="5">
        <f t="shared" si="3"/>
        <v>75.688999999999993</v>
      </c>
      <c r="K21" s="5">
        <f t="shared" si="3"/>
        <v>74.073999999999998</v>
      </c>
      <c r="L21" s="5">
        <f t="shared" si="3"/>
        <v>74.33</v>
      </c>
      <c r="M21" s="5">
        <f t="shared" si="3"/>
        <v>74.573000000000008</v>
      </c>
      <c r="N21" s="5">
        <f t="shared" si="3"/>
        <v>69.995000000000005</v>
      </c>
      <c r="O21" s="5">
        <f t="shared" si="3"/>
        <v>75.413000000000011</v>
      </c>
      <c r="P21" s="5">
        <f t="shared" si="3"/>
        <v>76.146999999999991</v>
      </c>
      <c r="Q21" s="5">
        <f t="shared" si="3"/>
        <v>71.950999999999993</v>
      </c>
      <c r="R21" s="5">
        <f t="shared" si="3"/>
        <v>72.543000000000006</v>
      </c>
      <c r="S21" s="5">
        <f t="shared" si="3"/>
        <v>72.78</v>
      </c>
      <c r="T21" s="5">
        <f t="shared" si="3"/>
        <v>72.460999999999999</v>
      </c>
      <c r="U21" s="5">
        <f t="shared" si="3"/>
        <v>75.231999999999999</v>
      </c>
      <c r="V21" s="5">
        <f t="shared" si="3"/>
        <v>74.75</v>
      </c>
      <c r="W21" s="5">
        <f t="shared" si="3"/>
        <v>79.369</v>
      </c>
      <c r="X21" s="5">
        <f t="shared" si="3"/>
        <v>86.572000000000003</v>
      </c>
      <c r="Y21" s="5">
        <f t="shared" si="3"/>
        <v>78.543999999999997</v>
      </c>
      <c r="Z21" s="5">
        <f t="shared" si="3"/>
        <v>82.158999999999992</v>
      </c>
      <c r="AA21" s="5">
        <f t="shared" si="3"/>
        <v>82.467999999999989</v>
      </c>
      <c r="AB21" s="5">
        <f t="shared" si="3"/>
        <v>77.239000000000004</v>
      </c>
      <c r="AC21" s="5">
        <f t="shared" si="3"/>
        <v>79.489000000000004</v>
      </c>
      <c r="AD21" s="5">
        <f t="shared" si="3"/>
        <v>82.53</v>
      </c>
      <c r="AE21" s="5">
        <f t="shared" si="3"/>
        <v>82.745999999999995</v>
      </c>
      <c r="AF21" s="5">
        <f t="shared" si="3"/>
        <v>83.949999999999989</v>
      </c>
      <c r="AG21" s="5">
        <f t="shared" si="3"/>
        <v>82.355999999999995</v>
      </c>
      <c r="AH21" s="5">
        <f t="shared" si="3"/>
        <v>81.474999999999994</v>
      </c>
      <c r="AI21" s="5">
        <f t="shared" si="3"/>
        <v>86.186999999999998</v>
      </c>
      <c r="AJ21" s="5">
        <f t="shared" si="3"/>
        <v>79.198000000000008</v>
      </c>
      <c r="AK21" s="5">
        <f t="shared" si="3"/>
        <v>82.472999999999999</v>
      </c>
      <c r="AL21" s="5">
        <f t="shared" si="3"/>
        <v>82.49799999999999</v>
      </c>
    </row>
    <row r="22" spans="1:42" ht="15" customHeight="1" x14ac:dyDescent="0.25"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</row>
    <row r="23" spans="1:42" ht="15" customHeight="1" x14ac:dyDescent="0.25">
      <c r="A23" s="7" t="s">
        <v>139</v>
      </c>
      <c r="B23" s="42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O23" s="86"/>
      <c r="AP23" s="86"/>
    </row>
    <row r="24" spans="1:42" ht="15" customHeight="1" x14ac:dyDescent="0.25">
      <c r="A24" t="s">
        <v>140</v>
      </c>
    </row>
    <row r="26" spans="1:42" ht="15" customHeight="1" x14ac:dyDescent="0.25">
      <c r="B26" s="7">
        <v>2015</v>
      </c>
      <c r="C26" s="7">
        <f>B26+1</f>
        <v>2016</v>
      </c>
      <c r="D26" s="7">
        <f t="shared" ref="D26:F26" si="4">C26+1</f>
        <v>2017</v>
      </c>
      <c r="E26" s="7">
        <f t="shared" si="4"/>
        <v>2018</v>
      </c>
      <c r="F26" s="7">
        <f t="shared" si="4"/>
        <v>2019</v>
      </c>
      <c r="G26" s="7" t="s">
        <v>131</v>
      </c>
      <c r="H26" s="7" t="s">
        <v>143</v>
      </c>
      <c r="I26" s="7" t="s">
        <v>144</v>
      </c>
      <c r="J26" s="7">
        <v>2023</v>
      </c>
      <c r="K26" s="7">
        <v>2024</v>
      </c>
    </row>
    <row r="27" spans="1:42" ht="15" customHeight="1" x14ac:dyDescent="0.25">
      <c r="A27" s="7" t="s">
        <v>145</v>
      </c>
      <c r="B27" s="5">
        <f>AC5</f>
        <v>64.581000000000003</v>
      </c>
      <c r="C27" s="5">
        <f t="shared" ref="B27:K28" si="5">AD5</f>
        <v>63.862000000000002</v>
      </c>
      <c r="D27" s="5">
        <f t="shared" si="5"/>
        <v>65.010000000000005</v>
      </c>
      <c r="E27" s="5">
        <f t="shared" si="5"/>
        <v>63.151000000000003</v>
      </c>
      <c r="F27" s="5">
        <f t="shared" si="5"/>
        <v>63.054000000000002</v>
      </c>
      <c r="G27" s="5">
        <f t="shared" si="5"/>
        <v>61.52</v>
      </c>
      <c r="H27" s="5">
        <f t="shared" si="5"/>
        <v>58.347999999999999</v>
      </c>
      <c r="I27" s="5">
        <f t="shared" si="5"/>
        <v>57.375</v>
      </c>
      <c r="J27" s="5">
        <f t="shared" si="5"/>
        <v>56.863999999999997</v>
      </c>
      <c r="K27" s="5">
        <f t="shared" si="5"/>
        <v>53.01</v>
      </c>
    </row>
    <row r="28" spans="1:42" ht="15" customHeight="1" x14ac:dyDescent="0.25">
      <c r="A28" s="7" t="s">
        <v>197</v>
      </c>
      <c r="B28" s="5">
        <f t="shared" si="5"/>
        <v>7.5369999999999999</v>
      </c>
      <c r="C28" s="5">
        <f t="shared" si="5"/>
        <v>6.625</v>
      </c>
      <c r="D28" s="5">
        <f t="shared" si="5"/>
        <v>7.6390000000000002</v>
      </c>
      <c r="E28" s="5">
        <f t="shared" si="5"/>
        <v>7.7560000000000002</v>
      </c>
      <c r="F28" s="5">
        <f t="shared" si="5"/>
        <v>6.5830000000000002</v>
      </c>
      <c r="G28" s="5">
        <f t="shared" si="5"/>
        <v>6.8010000000000002</v>
      </c>
      <c r="H28" s="5">
        <f t="shared" si="5"/>
        <v>6.8209999999999997</v>
      </c>
      <c r="I28" s="5">
        <f t="shared" si="5"/>
        <v>5.7489999999999997</v>
      </c>
      <c r="J28" s="5">
        <f t="shared" si="5"/>
        <v>6.8579999999999997</v>
      </c>
      <c r="K28" s="5">
        <f t="shared" si="5"/>
        <v>6.774</v>
      </c>
    </row>
    <row r="29" spans="1:42" ht="15" customHeight="1" x14ac:dyDescent="0.25">
      <c r="A29" s="7" t="s">
        <v>191</v>
      </c>
      <c r="B29" s="5">
        <f t="shared" ref="B29:K29" si="6">AC9</f>
        <v>66.876999999999995</v>
      </c>
      <c r="C29" s="5">
        <f t="shared" si="6"/>
        <v>66.944999999999993</v>
      </c>
      <c r="D29" s="5">
        <f t="shared" si="6"/>
        <v>67.683999999999997</v>
      </c>
      <c r="E29" s="5">
        <f t="shared" si="6"/>
        <v>68.581999999999994</v>
      </c>
      <c r="F29" s="5">
        <f t="shared" si="6"/>
        <v>68.908000000000001</v>
      </c>
      <c r="G29" s="5">
        <f t="shared" si="6"/>
        <v>69.585999999999999</v>
      </c>
      <c r="H29" s="5">
        <f t="shared" si="6"/>
        <v>73.873999999999995</v>
      </c>
      <c r="I29" s="5">
        <f t="shared" si="6"/>
        <v>71.498999999999995</v>
      </c>
      <c r="J29" s="5">
        <f t="shared" si="6"/>
        <v>67.733000000000004</v>
      </c>
      <c r="K29" s="5">
        <f t="shared" si="6"/>
        <v>67.784999999999997</v>
      </c>
    </row>
    <row r="30" spans="1:42" ht="15" customHeight="1" x14ac:dyDescent="0.25">
      <c r="A30" s="7" t="s">
        <v>190</v>
      </c>
      <c r="B30" s="5">
        <f t="shared" ref="B30:K30" si="7">AC11</f>
        <v>58.076000000000001</v>
      </c>
      <c r="C30" s="5">
        <f t="shared" si="7"/>
        <v>58.231999999999999</v>
      </c>
      <c r="D30" s="5">
        <f t="shared" si="7"/>
        <v>57.866999999999997</v>
      </c>
      <c r="E30" s="5">
        <f t="shared" si="7"/>
        <v>57.457999999999998</v>
      </c>
      <c r="F30" s="5">
        <f t="shared" si="7"/>
        <v>56.786999999999999</v>
      </c>
      <c r="G30" s="5">
        <f t="shared" si="7"/>
        <v>53.433999999999997</v>
      </c>
      <c r="H30" s="5">
        <f t="shared" si="7"/>
        <v>54.953000000000003</v>
      </c>
      <c r="I30" s="5">
        <f t="shared" si="7"/>
        <v>57.177</v>
      </c>
      <c r="J30" s="5">
        <f t="shared" si="7"/>
        <v>54.722999999999999</v>
      </c>
      <c r="K30" s="5">
        <f t="shared" si="7"/>
        <v>52.805</v>
      </c>
    </row>
    <row r="31" spans="1:42" ht="15" customHeight="1" x14ac:dyDescent="0.25">
      <c r="A31" s="7" t="s">
        <v>194</v>
      </c>
      <c r="B31" s="5">
        <f t="shared" ref="B31:K31" si="8">AC15</f>
        <v>45.808</v>
      </c>
      <c r="C31" s="5">
        <f t="shared" si="8"/>
        <v>47.137</v>
      </c>
      <c r="D31" s="5">
        <f t="shared" si="8"/>
        <v>47.69</v>
      </c>
      <c r="E31" s="5">
        <f t="shared" si="8"/>
        <v>47.637999999999998</v>
      </c>
      <c r="F31" s="5">
        <f t="shared" si="8"/>
        <v>46.487000000000002</v>
      </c>
      <c r="G31" s="5">
        <f t="shared" si="8"/>
        <v>46.661000000000001</v>
      </c>
      <c r="H31" s="5">
        <f t="shared" si="8"/>
        <v>49.082999999999998</v>
      </c>
      <c r="I31" s="5">
        <f t="shared" si="8"/>
        <v>44.198999999999998</v>
      </c>
      <c r="J31" s="5">
        <f t="shared" si="8"/>
        <v>46.566000000000003</v>
      </c>
      <c r="K31" s="5">
        <f t="shared" si="8"/>
        <v>46.588999999999999</v>
      </c>
    </row>
    <row r="32" spans="1:42" ht="15" customHeight="1" x14ac:dyDescent="0.25">
      <c r="A32" s="7" t="s">
        <v>195</v>
      </c>
      <c r="B32" s="5">
        <f t="shared" ref="B32:K32" si="9">AC14</f>
        <v>33.680999999999997</v>
      </c>
      <c r="C32" s="5">
        <f t="shared" si="9"/>
        <v>35.393000000000001</v>
      </c>
      <c r="D32" s="5">
        <f t="shared" si="9"/>
        <v>35.055999999999997</v>
      </c>
      <c r="E32" s="5">
        <f t="shared" si="9"/>
        <v>36.311999999999998</v>
      </c>
      <c r="F32" s="5">
        <f t="shared" si="9"/>
        <v>35.869</v>
      </c>
      <c r="G32" s="5">
        <f t="shared" si="9"/>
        <v>34.814</v>
      </c>
      <c r="H32" s="5">
        <f t="shared" si="9"/>
        <v>37.103999999999999</v>
      </c>
      <c r="I32" s="5">
        <f t="shared" si="9"/>
        <v>34.999000000000002</v>
      </c>
      <c r="J32" s="5">
        <f t="shared" si="9"/>
        <v>35.906999999999996</v>
      </c>
      <c r="K32" s="5">
        <f t="shared" si="9"/>
        <v>35.908999999999999</v>
      </c>
    </row>
    <row r="33" spans="1:11" ht="15" customHeight="1" x14ac:dyDescent="0.25">
      <c r="A33" s="7" t="s">
        <v>196</v>
      </c>
      <c r="B33" s="5">
        <f t="shared" ref="B33:K33" si="10">AC10+AC12+AC13</f>
        <v>10.370000000000001</v>
      </c>
      <c r="C33" s="5">
        <f t="shared" si="10"/>
        <v>10.719999999999999</v>
      </c>
      <c r="D33" s="5">
        <f t="shared" si="10"/>
        <v>11.305999999999999</v>
      </c>
      <c r="E33" s="5">
        <f t="shared" si="10"/>
        <v>11.904</v>
      </c>
      <c r="F33" s="5">
        <f t="shared" si="10"/>
        <v>11.299999999999999</v>
      </c>
      <c r="G33" s="5">
        <f t="shared" si="10"/>
        <v>11.3</v>
      </c>
      <c r="H33" s="5">
        <f t="shared" si="10"/>
        <v>11.983000000000001</v>
      </c>
      <c r="I33" s="5">
        <f t="shared" si="10"/>
        <v>11.186999999999999</v>
      </c>
      <c r="J33" s="5">
        <f t="shared" si="10"/>
        <v>12.668000000000001</v>
      </c>
      <c r="K33" s="5">
        <f t="shared" si="10"/>
        <v>12.247</v>
      </c>
    </row>
    <row r="34" spans="1:11" ht="15" customHeight="1" x14ac:dyDescent="0.25">
      <c r="A34" s="7" t="s">
        <v>130</v>
      </c>
      <c r="B34" s="5">
        <f t="shared" ref="B34:K34" si="11">AC7+AC8</f>
        <v>11.183</v>
      </c>
      <c r="C34" s="5">
        <f t="shared" si="11"/>
        <v>10.577999999999999</v>
      </c>
      <c r="D34" s="5">
        <f t="shared" si="11"/>
        <v>10.77</v>
      </c>
      <c r="E34" s="5">
        <f t="shared" si="11"/>
        <v>10.815000000000001</v>
      </c>
      <c r="F34" s="5">
        <f t="shared" si="11"/>
        <v>10.312000000000001</v>
      </c>
      <c r="G34" s="5">
        <f t="shared" si="11"/>
        <v>9.7379999999999995</v>
      </c>
      <c r="H34" s="5">
        <f t="shared" si="11"/>
        <v>9.8329999999999984</v>
      </c>
      <c r="I34" s="5">
        <f t="shared" si="11"/>
        <v>11.11</v>
      </c>
      <c r="J34" s="5">
        <f t="shared" si="11"/>
        <v>11.824</v>
      </c>
      <c r="K34" s="5">
        <f t="shared" si="11"/>
        <v>11.385999999999999</v>
      </c>
    </row>
    <row r="35" spans="1:11" ht="15" customHeight="1" x14ac:dyDescent="0.25">
      <c r="D35" s="7"/>
      <c r="E35" s="7"/>
      <c r="F35" s="21"/>
      <c r="G35" s="21"/>
      <c r="H35" s="21"/>
      <c r="I35" s="21"/>
    </row>
    <row r="36" spans="1:11" ht="15" customHeight="1" x14ac:dyDescent="0.25">
      <c r="A36" s="7" t="s">
        <v>129</v>
      </c>
      <c r="B36" s="21">
        <f t="shared" ref="B36:K36" si="12">SUM(B27:B35)</f>
        <v>298.113</v>
      </c>
      <c r="C36" s="21">
        <f t="shared" si="12"/>
        <v>299.49199999999996</v>
      </c>
      <c r="D36" s="21">
        <f t="shared" si="12"/>
        <v>303.02199999999993</v>
      </c>
      <c r="E36" s="21">
        <f t="shared" si="12"/>
        <v>303.61599999999999</v>
      </c>
      <c r="F36" s="21">
        <f t="shared" si="12"/>
        <v>299.3</v>
      </c>
      <c r="G36" s="21">
        <f t="shared" si="12"/>
        <v>293.85399999999998</v>
      </c>
      <c r="H36" s="21">
        <f t="shared" si="12"/>
        <v>301.99900000000002</v>
      </c>
      <c r="I36" s="21">
        <f t="shared" si="12"/>
        <v>293.29500000000002</v>
      </c>
      <c r="J36" s="21">
        <f t="shared" si="12"/>
        <v>293.14300000000003</v>
      </c>
      <c r="K36" s="21">
        <f t="shared" si="12"/>
        <v>286.50500000000005</v>
      </c>
    </row>
    <row r="37" spans="1:11" ht="15" customHeight="1" x14ac:dyDescent="0.25">
      <c r="A37" s="7" t="s">
        <v>239</v>
      </c>
      <c r="B37" s="5">
        <f t="shared" ref="B37:K37" si="13">B29+B30+B31+B32+B33</f>
        <v>214.81200000000001</v>
      </c>
      <c r="C37" s="5">
        <f t="shared" si="13"/>
        <v>218.42699999999999</v>
      </c>
      <c r="D37" s="5">
        <f t="shared" si="13"/>
        <v>219.60299999999998</v>
      </c>
      <c r="E37" s="5">
        <f t="shared" si="13"/>
        <v>221.89400000000001</v>
      </c>
      <c r="F37" s="5">
        <f t="shared" si="13"/>
        <v>219.351</v>
      </c>
      <c r="G37" s="5">
        <f t="shared" si="13"/>
        <v>215.79499999999999</v>
      </c>
      <c r="H37" s="5">
        <f t="shared" si="13"/>
        <v>226.99700000000001</v>
      </c>
      <c r="I37" s="5">
        <f t="shared" si="13"/>
        <v>219.06100000000001</v>
      </c>
      <c r="J37" s="5">
        <f t="shared" si="13"/>
        <v>217.59699999999998</v>
      </c>
      <c r="K37" s="5">
        <f t="shared" si="13"/>
        <v>215.33499999999998</v>
      </c>
    </row>
    <row r="39" spans="1:11" ht="15" customHeight="1" x14ac:dyDescent="0.25">
      <c r="B39" s="21"/>
      <c r="C39" s="21"/>
      <c r="D39" s="21"/>
      <c r="E39" s="21"/>
      <c r="F39" s="21"/>
      <c r="G39" s="21"/>
      <c r="H39" s="21"/>
      <c r="I39" s="21"/>
      <c r="J39" s="21"/>
      <c r="K39" s="21"/>
    </row>
    <row r="40" spans="1:11" ht="15" customHeight="1" x14ac:dyDescent="0.25">
      <c r="B40" s="21"/>
      <c r="C40" s="21"/>
      <c r="D40" s="21"/>
      <c r="E40" s="21"/>
      <c r="F40" s="21"/>
      <c r="G40" s="21"/>
      <c r="H40" s="21"/>
      <c r="I40" s="21"/>
      <c r="J40" s="21"/>
      <c r="K40" s="21"/>
    </row>
  </sheetData>
  <mergeCells count="1">
    <mergeCell ref="AO23:AP23"/>
  </mergeCells>
  <phoneticPr fontId="8" type="noConversion"/>
  <hyperlinks>
    <hyperlink ref="B1" r:id="rId1" xr:uid="{959F4B23-DE09-4C5D-A537-7006ABB0A9A6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22D5B-0ADA-4992-A93F-EBEE580640E0}">
  <dimension ref="A2:BA35"/>
  <sheetViews>
    <sheetView zoomScale="80" zoomScaleNormal="80" workbookViewId="0">
      <pane xSplit="1" ySplit="2" topLeftCell="J3" activePane="bottomRight" state="frozen"/>
      <selection pane="topRight" activeCell="N31" sqref="N31"/>
      <selection pane="bottomLeft" activeCell="N31" sqref="N31"/>
      <selection pane="bottomRight" activeCell="AN42" sqref="AN42"/>
    </sheetView>
  </sheetViews>
  <sheetFormatPr baseColWidth="10" defaultColWidth="11.42578125" defaultRowHeight="15" customHeight="1" x14ac:dyDescent="0.25"/>
  <cols>
    <col min="1" max="1" width="35.28515625" style="7" customWidth="1"/>
    <col min="2" max="2" width="6" style="7" customWidth="1"/>
    <col min="3" max="3" width="6.140625" style="7" customWidth="1"/>
    <col min="4" max="4" width="5.42578125" style="7" customWidth="1"/>
    <col min="5" max="6" width="5.85546875" style="7" customWidth="1"/>
    <col min="7" max="7" width="6.140625" style="7" customWidth="1"/>
    <col min="8" max="8" width="6" style="7" customWidth="1"/>
    <col min="9" max="9" width="6.42578125" style="7" customWidth="1"/>
    <col min="10" max="44" width="6.5703125" customWidth="1"/>
    <col min="45" max="45" width="16.28515625" customWidth="1"/>
    <col min="47" max="47" width="11.28515625" customWidth="1"/>
  </cols>
  <sheetData>
    <row r="2" spans="1:46" x14ac:dyDescent="0.25">
      <c r="B2" s="7" t="s">
        <v>150</v>
      </c>
      <c r="G2" s="4" t="s">
        <v>151</v>
      </c>
      <c r="O2" s="7" t="s">
        <v>92</v>
      </c>
      <c r="AR2" s="4" t="s">
        <v>198</v>
      </c>
      <c r="AT2" s="4" t="s">
        <v>199</v>
      </c>
    </row>
    <row r="3" spans="1:46" x14ac:dyDescent="0.25">
      <c r="G3" s="4"/>
    </row>
    <row r="4" spans="1:46" x14ac:dyDescent="0.25">
      <c r="B4" s="43">
        <v>1950</v>
      </c>
      <c r="C4" s="43">
        <v>1955</v>
      </c>
      <c r="D4" s="43">
        <v>1960</v>
      </c>
      <c r="E4" s="43">
        <v>1965</v>
      </c>
      <c r="F4" s="43">
        <v>1970</v>
      </c>
      <c r="G4" s="43">
        <v>1975</v>
      </c>
      <c r="H4" s="43">
        <v>1980</v>
      </c>
      <c r="I4" s="43">
        <v>1985</v>
      </c>
      <c r="J4" s="7" t="s">
        <v>94</v>
      </c>
      <c r="K4" s="7" t="s">
        <v>95</v>
      </c>
      <c r="L4" s="7" t="s">
        <v>96</v>
      </c>
      <c r="M4" s="7" t="s">
        <v>97</v>
      </c>
      <c r="N4" s="7" t="s">
        <v>98</v>
      </c>
      <c r="O4" s="7" t="s">
        <v>99</v>
      </c>
      <c r="P4" s="7" t="s">
        <v>100</v>
      </c>
      <c r="Q4" s="7" t="s">
        <v>101</v>
      </c>
      <c r="R4" s="7" t="s">
        <v>102</v>
      </c>
      <c r="S4" s="7" t="s">
        <v>103</v>
      </c>
      <c r="T4" s="7" t="s">
        <v>104</v>
      </c>
      <c r="U4" s="7" t="s">
        <v>105</v>
      </c>
      <c r="V4" s="7" t="s">
        <v>106</v>
      </c>
      <c r="W4" s="7" t="s">
        <v>107</v>
      </c>
      <c r="X4" s="7" t="s">
        <v>108</v>
      </c>
      <c r="Y4" s="7" t="s">
        <v>109</v>
      </c>
      <c r="Z4" s="7" t="s">
        <v>110</v>
      </c>
      <c r="AA4" s="7" t="s">
        <v>111</v>
      </c>
      <c r="AB4" s="7" t="s">
        <v>112</v>
      </c>
      <c r="AC4" s="7" t="s">
        <v>113</v>
      </c>
      <c r="AD4" s="7" t="s">
        <v>114</v>
      </c>
      <c r="AE4" s="7" t="s">
        <v>115</v>
      </c>
      <c r="AF4" s="7" t="s">
        <v>116</v>
      </c>
      <c r="AG4" s="7" t="s">
        <v>117</v>
      </c>
      <c r="AH4" s="7" t="s">
        <v>118</v>
      </c>
      <c r="AI4" s="7" t="s">
        <v>119</v>
      </c>
      <c r="AJ4" s="7" t="s">
        <v>120</v>
      </c>
      <c r="AK4" s="7" t="s">
        <v>121</v>
      </c>
      <c r="AL4" s="7" t="s">
        <v>122</v>
      </c>
      <c r="AM4" s="7" t="s">
        <v>123</v>
      </c>
      <c r="AN4" s="7" t="s">
        <v>131</v>
      </c>
      <c r="AO4" s="7" t="s">
        <v>143</v>
      </c>
      <c r="AP4" s="7" t="s">
        <v>144</v>
      </c>
      <c r="AQ4" s="7">
        <v>2023</v>
      </c>
      <c r="AR4" s="7">
        <f>AQ4+1</f>
        <v>2024</v>
      </c>
    </row>
    <row r="5" spans="1:46" x14ac:dyDescent="0.25">
      <c r="A5" s="7" t="s">
        <v>49</v>
      </c>
      <c r="J5" s="1">
        <v>9.5000000000000001E-2</v>
      </c>
      <c r="K5" s="1">
        <v>0.105</v>
      </c>
      <c r="L5" s="1">
        <v>0.14000000000000001</v>
      </c>
      <c r="M5" s="1">
        <v>0.189</v>
      </c>
      <c r="N5" s="1">
        <v>0.28000000000000003</v>
      </c>
      <c r="O5" s="1">
        <v>0.29499999999999998</v>
      </c>
      <c r="P5" s="1">
        <v>0.60099999999999998</v>
      </c>
      <c r="Q5" s="1">
        <v>0.92700000000000005</v>
      </c>
      <c r="R5" s="1">
        <v>0.98</v>
      </c>
      <c r="S5" s="1">
        <v>1.232</v>
      </c>
      <c r="T5" s="1">
        <v>1.238</v>
      </c>
      <c r="U5" s="1">
        <v>1.2090000000000001</v>
      </c>
      <c r="V5" s="1">
        <v>1.238</v>
      </c>
      <c r="W5" s="1">
        <v>1.4390000000000001</v>
      </c>
      <c r="X5" s="1">
        <v>1.5740000000000001</v>
      </c>
      <c r="Y5" s="1">
        <v>2.2000000000000002</v>
      </c>
      <c r="Z5" s="1">
        <v>2.641</v>
      </c>
      <c r="AA5" s="1">
        <v>2.9249999999999998</v>
      </c>
      <c r="AB5" s="1">
        <v>3.2559999999999998</v>
      </c>
      <c r="AC5" s="1">
        <v>4.6619999999999999</v>
      </c>
      <c r="AD5" s="1">
        <v>5.6829999999999998</v>
      </c>
      <c r="AE5" s="1">
        <v>5.6580000000000004</v>
      </c>
      <c r="AF5" s="1">
        <v>6.4710000000000001</v>
      </c>
      <c r="AG5" s="1">
        <v>6.4420000000000002</v>
      </c>
      <c r="AH5" s="1">
        <v>6.6319999999999997</v>
      </c>
      <c r="AI5" s="1">
        <v>7.0940000000000003</v>
      </c>
      <c r="AJ5" s="1">
        <v>7.3</v>
      </c>
      <c r="AK5" s="1">
        <v>7.9340000000000002</v>
      </c>
      <c r="AL5" s="1">
        <v>8.8620000000000001</v>
      </c>
      <c r="AM5" s="1">
        <v>8.41</v>
      </c>
      <c r="AN5" s="1">
        <v>8.7799999999999994</v>
      </c>
      <c r="AO5" s="1">
        <v>8.1430000000000007</v>
      </c>
      <c r="AP5" s="1">
        <v>9.125</v>
      </c>
      <c r="AQ5" s="1">
        <v>10.388999999999999</v>
      </c>
      <c r="AR5" s="1">
        <v>11.552</v>
      </c>
      <c r="AS5" t="s">
        <v>145</v>
      </c>
    </row>
    <row r="6" spans="1:46" x14ac:dyDescent="0.25">
      <c r="A6" s="7" t="s">
        <v>51</v>
      </c>
      <c r="J6" s="1">
        <v>0.44800000000000001</v>
      </c>
      <c r="K6" s="1">
        <v>0.43099999999999999</v>
      </c>
      <c r="L6" s="1">
        <v>0.47199999999999998</v>
      </c>
      <c r="M6" s="1">
        <v>0.51</v>
      </c>
      <c r="N6" s="1">
        <v>0.51700000000000002</v>
      </c>
      <c r="O6" s="1">
        <v>0.48899999999999999</v>
      </c>
      <c r="P6" s="1">
        <v>0.501</v>
      </c>
      <c r="Q6" s="1">
        <v>0.496</v>
      </c>
      <c r="R6" s="1">
        <v>0.51700000000000002</v>
      </c>
      <c r="S6" s="1">
        <v>0.50700000000000001</v>
      </c>
      <c r="T6" s="1">
        <v>0.51100000000000001</v>
      </c>
      <c r="U6" s="1">
        <v>0.43099999999999999</v>
      </c>
      <c r="V6" s="1">
        <v>0.42599999999999999</v>
      </c>
      <c r="W6" s="1">
        <v>0.54200000000000004</v>
      </c>
      <c r="X6" s="1">
        <v>0.52600000000000002</v>
      </c>
      <c r="Y6" s="1">
        <v>0.56000000000000005</v>
      </c>
      <c r="Z6" s="1">
        <v>0.495</v>
      </c>
      <c r="AA6" s="1">
        <v>0.57899999999999996</v>
      </c>
      <c r="AB6" s="1">
        <v>0.52600000000000002</v>
      </c>
      <c r="AC6" s="1">
        <v>0.57299999999999995</v>
      </c>
      <c r="AD6" s="1">
        <v>0.51100000000000001</v>
      </c>
      <c r="AE6" s="1">
        <v>0.55100000000000005</v>
      </c>
      <c r="AF6" s="1">
        <v>0.53700000000000003</v>
      </c>
      <c r="AG6" s="1">
        <v>0.55500000000000005</v>
      </c>
      <c r="AH6" s="1">
        <v>0.50700000000000001</v>
      </c>
      <c r="AI6" s="1">
        <v>0.52600000000000002</v>
      </c>
      <c r="AJ6" s="1">
        <v>0.48</v>
      </c>
      <c r="AK6" s="1">
        <v>0.54200000000000004</v>
      </c>
      <c r="AL6" s="1">
        <v>0.54400000000000004</v>
      </c>
      <c r="AM6" s="1">
        <v>0.50900000000000001</v>
      </c>
      <c r="AN6" s="1">
        <v>0.52800000000000002</v>
      </c>
      <c r="AO6" s="1">
        <v>0.50800000000000001</v>
      </c>
      <c r="AP6" s="1">
        <v>0.373</v>
      </c>
      <c r="AQ6" s="1">
        <v>0.39800000000000002</v>
      </c>
      <c r="AR6" s="1">
        <v>0.38200000000000001</v>
      </c>
      <c r="AS6" t="s">
        <v>146</v>
      </c>
    </row>
    <row r="7" spans="1:46" x14ac:dyDescent="0.25">
      <c r="A7" s="7" t="s">
        <v>147</v>
      </c>
      <c r="G7">
        <v>0.7</v>
      </c>
      <c r="H7">
        <v>1.4</v>
      </c>
      <c r="I7">
        <v>1.7</v>
      </c>
      <c r="J7" s="1">
        <v>1.389</v>
      </c>
      <c r="K7" s="1">
        <v>1.6020000000000001</v>
      </c>
      <c r="L7" s="1">
        <v>1.5620000000000001</v>
      </c>
      <c r="M7" s="1">
        <v>1.4410000000000001</v>
      </c>
      <c r="N7" s="1">
        <v>2.2480000000000002</v>
      </c>
      <c r="O7" s="1">
        <v>1.9770000000000001</v>
      </c>
      <c r="P7" s="1">
        <v>1.022</v>
      </c>
      <c r="Q7" s="1">
        <v>2.2829999999999999</v>
      </c>
      <c r="R7" s="1">
        <v>1.532</v>
      </c>
      <c r="S7" s="1">
        <v>1.633</v>
      </c>
      <c r="T7" s="1">
        <v>1.3740000000000001</v>
      </c>
      <c r="U7" s="1">
        <v>1.5089999999999999</v>
      </c>
      <c r="V7" s="1">
        <v>1.284</v>
      </c>
      <c r="W7" s="1">
        <v>1.373</v>
      </c>
      <c r="X7" s="1">
        <v>1.319</v>
      </c>
      <c r="Y7" s="1">
        <v>1.748</v>
      </c>
      <c r="Z7" s="1">
        <v>1.1140000000000001</v>
      </c>
      <c r="AA7" s="1">
        <v>2.12</v>
      </c>
      <c r="AB7" s="1">
        <v>2.0539999999999998</v>
      </c>
      <c r="AC7" s="1">
        <v>1.8080000000000001</v>
      </c>
      <c r="AD7" s="1">
        <v>1.1020000000000001</v>
      </c>
      <c r="AE7" s="1">
        <v>2.3780000000000001</v>
      </c>
      <c r="AF7" s="1">
        <v>2.17</v>
      </c>
      <c r="AG7" s="1">
        <v>1.4710000000000001</v>
      </c>
      <c r="AH7" s="1">
        <v>1.7629999999999999</v>
      </c>
      <c r="AI7" s="1">
        <v>2.46</v>
      </c>
      <c r="AJ7" s="1">
        <v>1.798</v>
      </c>
      <c r="AK7" s="1">
        <v>2.2370000000000001</v>
      </c>
      <c r="AL7" s="1">
        <v>1.964</v>
      </c>
      <c r="AM7" s="1">
        <v>1.992</v>
      </c>
      <c r="AN7" s="1">
        <v>1.9610000000000001</v>
      </c>
      <c r="AO7" s="1">
        <v>1.427</v>
      </c>
      <c r="AP7" s="1">
        <v>2.3559999999999999</v>
      </c>
      <c r="AQ7" s="1">
        <v>2.577</v>
      </c>
      <c r="AR7" s="1">
        <v>2.4129999999999998</v>
      </c>
    </row>
    <row r="8" spans="1:46" x14ac:dyDescent="0.25">
      <c r="A8" s="7" t="s">
        <v>58</v>
      </c>
      <c r="B8" s="45">
        <v>2.2000000000000002</v>
      </c>
      <c r="C8" s="45">
        <v>2.9</v>
      </c>
      <c r="D8" s="45">
        <v>3.7440000000000002</v>
      </c>
      <c r="E8" s="45">
        <v>4.9290000000000003</v>
      </c>
      <c r="F8" s="45">
        <v>5.3109999999999999</v>
      </c>
      <c r="G8" s="45">
        <v>6.5</v>
      </c>
      <c r="H8" s="45">
        <v>7.1</v>
      </c>
      <c r="I8" s="45">
        <v>9</v>
      </c>
      <c r="J8" s="1">
        <v>6.8739999999999997</v>
      </c>
      <c r="K8" s="1">
        <v>6.7030000000000003</v>
      </c>
      <c r="L8" s="1">
        <v>6.8140000000000001</v>
      </c>
      <c r="M8" s="1">
        <v>7.976</v>
      </c>
      <c r="N8" s="1">
        <v>7.8769999999999998</v>
      </c>
      <c r="O8" s="1">
        <v>7.2629999999999999</v>
      </c>
      <c r="P8" s="1">
        <v>7.3570000000000002</v>
      </c>
      <c r="Q8" s="1">
        <v>7.452</v>
      </c>
      <c r="R8" s="1">
        <v>7.7629999999999999</v>
      </c>
      <c r="S8" s="1">
        <v>7.4569999999999999</v>
      </c>
      <c r="T8" s="1">
        <v>10.074999999999999</v>
      </c>
      <c r="U8" s="1">
        <v>9.9670000000000005</v>
      </c>
      <c r="V8" s="1">
        <v>9.3379999999999992</v>
      </c>
      <c r="W8" s="1">
        <v>7.95</v>
      </c>
      <c r="X8" s="1">
        <v>9.3339999999999996</v>
      </c>
      <c r="Y8" s="1">
        <v>9.9949999999999992</v>
      </c>
      <c r="Z8" s="1">
        <v>10.073</v>
      </c>
      <c r="AA8" s="1">
        <v>10.079000000000001</v>
      </c>
      <c r="AB8" s="1">
        <v>9.6769999999999996</v>
      </c>
      <c r="AC8" s="1">
        <v>8.6289999999999996</v>
      </c>
      <c r="AD8" s="1">
        <v>9.5540000000000003</v>
      </c>
      <c r="AE8" s="1">
        <v>7.298</v>
      </c>
      <c r="AF8" s="1">
        <v>9.1579999999999995</v>
      </c>
      <c r="AG8" s="1">
        <v>8.06</v>
      </c>
      <c r="AH8" s="1">
        <v>7.6050000000000004</v>
      </c>
      <c r="AI8" s="1">
        <v>7.4690000000000003</v>
      </c>
      <c r="AJ8" s="1">
        <v>7.6950000000000003</v>
      </c>
      <c r="AK8" s="1">
        <v>7.6289999999999996</v>
      </c>
      <c r="AL8" s="1">
        <v>7.5640000000000001</v>
      </c>
      <c r="AM8" s="1">
        <v>6.9960000000000004</v>
      </c>
      <c r="AN8" s="1">
        <v>6.351</v>
      </c>
      <c r="AO8" s="1">
        <v>7.0220000000000002</v>
      </c>
      <c r="AP8" s="1">
        <v>7.2770000000000001</v>
      </c>
      <c r="AQ8" s="1">
        <v>7.9489999999999998</v>
      </c>
      <c r="AR8" s="1">
        <v>7.806</v>
      </c>
    </row>
    <row r="9" spans="1:46" x14ac:dyDescent="0.25">
      <c r="A9" s="7" t="s">
        <v>64</v>
      </c>
      <c r="B9" s="45">
        <v>9.5</v>
      </c>
      <c r="C9" s="45">
        <v>12.5</v>
      </c>
      <c r="D9" s="45">
        <v>17.663</v>
      </c>
      <c r="E9" s="45">
        <v>26.459</v>
      </c>
      <c r="F9" s="45">
        <v>32.1935</v>
      </c>
      <c r="G9" s="45">
        <v>38.575499999999998</v>
      </c>
      <c r="H9" s="45">
        <v>39.658000000000001</v>
      </c>
      <c r="I9" s="45">
        <v>44.339500000000001</v>
      </c>
      <c r="J9" s="1">
        <v>44.996000000000002</v>
      </c>
      <c r="K9" s="1">
        <v>44.587000000000003</v>
      </c>
      <c r="L9" s="1">
        <v>44.2</v>
      </c>
      <c r="M9" s="1">
        <v>44.426000000000002</v>
      </c>
      <c r="N9" s="1">
        <v>45.465000000000003</v>
      </c>
      <c r="O9" s="1">
        <v>46.988999999999997</v>
      </c>
      <c r="P9" s="1">
        <v>43.753</v>
      </c>
      <c r="Q9" s="1">
        <v>44.969000000000001</v>
      </c>
      <c r="R9" s="1">
        <v>48.5</v>
      </c>
      <c r="S9" s="1">
        <v>48.704000000000001</v>
      </c>
      <c r="T9" s="1">
        <v>50.780999999999999</v>
      </c>
      <c r="U9" s="1">
        <v>48.408999999999999</v>
      </c>
      <c r="V9" s="1">
        <v>46.503</v>
      </c>
      <c r="W9" s="1">
        <v>46.88</v>
      </c>
      <c r="X9" s="1">
        <v>50.463000000000001</v>
      </c>
      <c r="Y9" s="1">
        <v>51.055999999999997</v>
      </c>
      <c r="Z9" s="1">
        <v>48.957999999999998</v>
      </c>
      <c r="AA9" s="1">
        <v>48.896999999999998</v>
      </c>
      <c r="AB9" s="1">
        <v>49.616999999999997</v>
      </c>
      <c r="AC9" s="1">
        <v>40.213999999999999</v>
      </c>
      <c r="AD9" s="1">
        <v>43.374000000000002</v>
      </c>
      <c r="AE9" s="1">
        <v>43.084000000000003</v>
      </c>
      <c r="AF9" s="1">
        <v>42.252000000000002</v>
      </c>
      <c r="AG9" s="1">
        <v>42.064999999999998</v>
      </c>
      <c r="AH9" s="1">
        <v>43.191000000000003</v>
      </c>
      <c r="AI9" s="1">
        <v>43.719000000000001</v>
      </c>
      <c r="AJ9" s="1">
        <v>44.661999999999999</v>
      </c>
      <c r="AK9" s="1">
        <v>44.670999999999999</v>
      </c>
      <c r="AL9" s="1">
        <v>45.234000000000002</v>
      </c>
      <c r="AM9" s="1">
        <v>44.82</v>
      </c>
      <c r="AN9" s="1">
        <v>45.365000000000002</v>
      </c>
      <c r="AO9" s="1">
        <v>47.451999999999998</v>
      </c>
      <c r="AP9" s="1">
        <v>46.286999999999999</v>
      </c>
      <c r="AQ9" s="1">
        <v>43.826999999999998</v>
      </c>
      <c r="AR9" s="1">
        <v>44.442</v>
      </c>
    </row>
    <row r="10" spans="1:46" x14ac:dyDescent="0.25">
      <c r="A10" s="7" t="s">
        <v>76</v>
      </c>
      <c r="H10"/>
      <c r="I10"/>
      <c r="J10" s="1">
        <v>0.53</v>
      </c>
      <c r="K10" s="1">
        <v>0.53100000000000003</v>
      </c>
      <c r="L10" s="1">
        <v>0.43</v>
      </c>
      <c r="M10" s="1">
        <v>0.38900000000000001</v>
      </c>
      <c r="N10" s="1">
        <v>0.435</v>
      </c>
      <c r="O10" s="1">
        <v>0.44700000000000001</v>
      </c>
      <c r="P10" s="1">
        <v>0.70299999999999996</v>
      </c>
      <c r="Q10" s="1">
        <v>0.626</v>
      </c>
      <c r="R10" s="1">
        <v>0.56899999999999995</v>
      </c>
      <c r="S10" s="1">
        <v>0.56499999999999995</v>
      </c>
      <c r="T10" s="1">
        <v>0.59199999999999997</v>
      </c>
      <c r="U10" s="1">
        <v>0.82799999999999996</v>
      </c>
      <c r="V10" s="1">
        <v>0.77500000000000002</v>
      </c>
      <c r="W10" s="1">
        <v>0.65700000000000003</v>
      </c>
      <c r="X10" s="1">
        <v>0.54900000000000004</v>
      </c>
      <c r="Y10" s="1">
        <v>0.70699999999999996</v>
      </c>
      <c r="Z10" s="1">
        <v>0.71399999999999997</v>
      </c>
      <c r="AA10" s="1">
        <v>0.76100000000000001</v>
      </c>
      <c r="AB10" s="1">
        <v>1.038</v>
      </c>
      <c r="AC10" s="1">
        <v>1.073</v>
      </c>
      <c r="AD10" s="1">
        <v>1.147</v>
      </c>
      <c r="AE10" s="1">
        <v>1.111</v>
      </c>
      <c r="AF10" s="1">
        <v>1.2410000000000001</v>
      </c>
      <c r="AG10" s="1">
        <v>1.2869999999999999</v>
      </c>
      <c r="AH10" s="1">
        <v>1.2529999999999999</v>
      </c>
      <c r="AI10" s="1">
        <v>1.29</v>
      </c>
      <c r="AJ10" s="1">
        <v>1.391</v>
      </c>
      <c r="AK10" s="1">
        <v>1.488</v>
      </c>
      <c r="AL10" s="1">
        <v>1.522</v>
      </c>
      <c r="AM10" s="1">
        <v>1.498</v>
      </c>
      <c r="AN10" s="1">
        <v>1.4830000000000001</v>
      </c>
      <c r="AO10" s="1">
        <v>1.6359999999999999</v>
      </c>
      <c r="AP10" s="1">
        <v>1.5429999999999999</v>
      </c>
      <c r="AQ10" s="1">
        <v>1.5269999999999999</v>
      </c>
      <c r="AR10" s="1">
        <v>1.534</v>
      </c>
    </row>
    <row r="11" spans="1:46" x14ac:dyDescent="0.25">
      <c r="A11" s="7" t="s">
        <v>78</v>
      </c>
      <c r="B11" s="45">
        <v>0.1</v>
      </c>
      <c r="C11" s="45">
        <v>0.2</v>
      </c>
      <c r="D11" s="45">
        <v>0.33700000000000002</v>
      </c>
      <c r="E11" s="45">
        <v>0.40899999999999997</v>
      </c>
      <c r="F11" s="45">
        <v>0.49</v>
      </c>
      <c r="G11" s="45">
        <v>0.53200000000000003</v>
      </c>
      <c r="H11" s="45">
        <v>0.68300000000000005</v>
      </c>
      <c r="I11" s="45">
        <v>0.66600000000000004</v>
      </c>
      <c r="J11" s="1">
        <v>0.49199999999999999</v>
      </c>
      <c r="K11" s="1">
        <v>0.48899999999999999</v>
      </c>
      <c r="L11" s="1">
        <v>0.49399999999999999</v>
      </c>
      <c r="M11" s="1">
        <v>0.51</v>
      </c>
      <c r="N11" s="1">
        <v>0.5</v>
      </c>
      <c r="O11" s="1">
        <v>0.52900000000000003</v>
      </c>
      <c r="P11" s="1">
        <v>0.50600000000000001</v>
      </c>
      <c r="Q11" s="1">
        <v>0.499</v>
      </c>
      <c r="R11" s="1">
        <v>0.52600000000000002</v>
      </c>
      <c r="S11" s="1">
        <v>0.504</v>
      </c>
      <c r="T11" s="1">
        <v>0.54200000000000004</v>
      </c>
      <c r="U11" s="1">
        <v>0.55500000000000005</v>
      </c>
      <c r="V11" s="1">
        <v>0.54900000000000004</v>
      </c>
      <c r="W11" s="1">
        <v>0.53200000000000003</v>
      </c>
      <c r="X11" s="1">
        <v>0.505</v>
      </c>
      <c r="Y11" s="1">
        <v>0.60299999999999998</v>
      </c>
      <c r="Z11" s="1">
        <v>0.65200000000000002</v>
      </c>
      <c r="AA11" s="1">
        <v>0.64</v>
      </c>
      <c r="AB11" s="1">
        <v>0.68500000000000005</v>
      </c>
      <c r="AC11" s="1">
        <v>0.66100000000000003</v>
      </c>
      <c r="AD11" s="1">
        <v>0.56999999999999995</v>
      </c>
      <c r="AE11" s="1">
        <v>0.54600000000000004</v>
      </c>
      <c r="AF11" s="1">
        <v>0.623</v>
      </c>
      <c r="AG11" s="1">
        <v>0.628</v>
      </c>
      <c r="AH11" s="1">
        <v>0.65100000000000002</v>
      </c>
      <c r="AI11" s="1">
        <v>0.79400000000000004</v>
      </c>
      <c r="AJ11" s="1">
        <v>0.85</v>
      </c>
      <c r="AK11" s="1">
        <v>1.0469999999999999</v>
      </c>
      <c r="AL11" s="1">
        <v>1.206</v>
      </c>
      <c r="AM11" s="1">
        <v>1.4239999999999999</v>
      </c>
      <c r="AN11" s="1">
        <v>1.718</v>
      </c>
      <c r="AO11" s="1">
        <v>2.3660000000000001</v>
      </c>
      <c r="AP11" s="1">
        <v>2.9409999999999998</v>
      </c>
      <c r="AQ11" s="1">
        <v>3.456</v>
      </c>
      <c r="AR11" s="1">
        <v>3.7690000000000001</v>
      </c>
    </row>
    <row r="12" spans="1:46" x14ac:dyDescent="0.25">
      <c r="A12" s="7" t="s">
        <v>85</v>
      </c>
      <c r="H12"/>
      <c r="I12"/>
      <c r="J12" s="1">
        <v>0.68</v>
      </c>
      <c r="K12" s="1">
        <v>0.66200000000000003</v>
      </c>
      <c r="L12" s="1">
        <v>0.67800000000000005</v>
      </c>
      <c r="M12" s="1">
        <v>1.5029999999999999</v>
      </c>
      <c r="N12" s="1">
        <v>1.538</v>
      </c>
      <c r="O12" s="1">
        <v>1.347</v>
      </c>
      <c r="P12" s="1">
        <v>1.159</v>
      </c>
      <c r="Q12" s="1">
        <v>1.087</v>
      </c>
      <c r="R12" s="1">
        <v>1.8169999999999999</v>
      </c>
      <c r="S12" s="1">
        <v>1.8260000000000001</v>
      </c>
      <c r="T12" s="1">
        <v>1.9750000000000001</v>
      </c>
      <c r="U12" s="1">
        <v>2.097</v>
      </c>
      <c r="V12" s="1">
        <v>1.98</v>
      </c>
      <c r="W12" s="1">
        <v>1.7789999999999999</v>
      </c>
      <c r="X12" s="1">
        <v>1.9590000000000001</v>
      </c>
      <c r="Y12" s="1">
        <v>1.9850000000000001</v>
      </c>
      <c r="Z12" s="1">
        <v>1.9</v>
      </c>
      <c r="AA12" s="1">
        <v>1.9359999999999999</v>
      </c>
      <c r="AB12" s="1">
        <v>1.958</v>
      </c>
      <c r="AC12" s="1">
        <v>1.9319999999999999</v>
      </c>
      <c r="AD12" s="1">
        <v>1.9510000000000001</v>
      </c>
      <c r="AE12" s="1">
        <v>1.786</v>
      </c>
      <c r="AF12" s="1">
        <v>1.8879999999999999</v>
      </c>
      <c r="AG12" s="1">
        <v>1.857</v>
      </c>
      <c r="AH12" s="1">
        <v>1.74</v>
      </c>
      <c r="AI12" s="1">
        <v>1.7989999999999999</v>
      </c>
      <c r="AJ12" s="1">
        <v>1.855</v>
      </c>
      <c r="AK12" s="1">
        <v>1.958</v>
      </c>
      <c r="AL12" s="1">
        <v>2.0219999999999998</v>
      </c>
      <c r="AM12" s="1">
        <v>2.0609999999999999</v>
      </c>
      <c r="AN12" s="1">
        <v>2.13</v>
      </c>
      <c r="AO12" s="1">
        <v>2.1829999999999998</v>
      </c>
      <c r="AP12" s="1">
        <v>2.0059999999999998</v>
      </c>
      <c r="AQ12" s="1">
        <v>2.0779999999999998</v>
      </c>
      <c r="AR12" s="1">
        <v>2.2010000000000001</v>
      </c>
    </row>
    <row r="13" spans="1:46" x14ac:dyDescent="0.25">
      <c r="A13" s="7" t="s">
        <v>86</v>
      </c>
      <c r="J13" s="1">
        <v>0</v>
      </c>
      <c r="K13" s="1">
        <v>0</v>
      </c>
      <c r="L13" s="1">
        <v>0</v>
      </c>
      <c r="M13" s="1">
        <v>6.6000000000000003E-2</v>
      </c>
      <c r="N13" s="1">
        <v>7.2999999999999995E-2</v>
      </c>
      <c r="O13" s="1">
        <v>8.7999999999999995E-2</v>
      </c>
      <c r="P13" s="1">
        <v>8.8999999999999996E-2</v>
      </c>
      <c r="Q13" s="1">
        <v>0.114</v>
      </c>
      <c r="R13" s="1">
        <v>0.13600000000000001</v>
      </c>
      <c r="S13" s="1">
        <v>0.13800000000000001</v>
      </c>
      <c r="T13" s="1">
        <v>0.13700000000000001</v>
      </c>
      <c r="U13" s="1">
        <v>0.13600000000000001</v>
      </c>
      <c r="V13" s="1">
        <v>0.13600000000000001</v>
      </c>
      <c r="W13" s="1">
        <v>0.13600000000000001</v>
      </c>
      <c r="X13" s="1">
        <v>0.13600000000000001</v>
      </c>
      <c r="Y13" s="1">
        <v>0.156</v>
      </c>
      <c r="Z13" s="1">
        <v>0.14899999999999999</v>
      </c>
      <c r="AA13" s="1">
        <v>0.14699999999999999</v>
      </c>
      <c r="AB13" s="1">
        <v>0.17799999999999999</v>
      </c>
      <c r="AC13" s="1">
        <v>0.20100000000000001</v>
      </c>
      <c r="AD13" s="1">
        <v>0.217</v>
      </c>
      <c r="AE13" s="1">
        <v>0.19800000000000001</v>
      </c>
      <c r="AF13" s="1">
        <v>0.21</v>
      </c>
      <c r="AG13" s="1">
        <v>0.20599999999999999</v>
      </c>
      <c r="AH13" s="1">
        <v>0.193</v>
      </c>
      <c r="AI13" s="1">
        <v>0.2</v>
      </c>
      <c r="AJ13" s="1">
        <v>0.20599999999999999</v>
      </c>
      <c r="AK13" s="1">
        <v>0.218</v>
      </c>
      <c r="AL13" s="1">
        <v>0.22500000000000001</v>
      </c>
      <c r="AM13" s="1">
        <v>0.22900000000000001</v>
      </c>
      <c r="AN13" s="1">
        <v>0.23699999999999999</v>
      </c>
      <c r="AO13" s="1">
        <v>0.24299999999999999</v>
      </c>
      <c r="AP13" s="1">
        <v>0.223</v>
      </c>
      <c r="AQ13" s="1">
        <v>0.23100000000000001</v>
      </c>
      <c r="AR13" s="1">
        <v>0.245</v>
      </c>
    </row>
    <row r="14" spans="1:46" x14ac:dyDescent="0.25">
      <c r="A14" s="7" t="s">
        <v>87</v>
      </c>
      <c r="B14" s="45">
        <v>0.6</v>
      </c>
      <c r="C14" s="45">
        <v>1</v>
      </c>
      <c r="D14" s="45">
        <v>1.605</v>
      </c>
      <c r="E14" s="45">
        <v>3.2930000000000001</v>
      </c>
      <c r="F14" s="45">
        <v>3.6985000000000001</v>
      </c>
      <c r="G14" s="45">
        <v>7.1005000000000003</v>
      </c>
      <c r="H14" s="45">
        <v>10.509</v>
      </c>
      <c r="I14" s="45">
        <v>16.3765</v>
      </c>
      <c r="J14" s="1">
        <v>19.663</v>
      </c>
      <c r="K14" s="1">
        <v>19.974</v>
      </c>
      <c r="L14" s="1">
        <v>20.754000000000001</v>
      </c>
      <c r="M14" s="1">
        <v>20.187000000000001</v>
      </c>
      <c r="N14" s="1">
        <v>19.672000000000001</v>
      </c>
      <c r="O14" s="1">
        <v>19.626999999999999</v>
      </c>
      <c r="P14" s="1">
        <v>21.533999999999999</v>
      </c>
      <c r="Q14" s="1">
        <v>22.512</v>
      </c>
      <c r="R14" s="1">
        <v>22.951000000000001</v>
      </c>
      <c r="S14" s="1">
        <v>23.093</v>
      </c>
      <c r="T14" s="1">
        <v>21.757000000000001</v>
      </c>
      <c r="U14" s="1">
        <v>23.837</v>
      </c>
      <c r="V14" s="1">
        <v>23.571999999999999</v>
      </c>
      <c r="W14" s="1">
        <v>21.513000000000002</v>
      </c>
      <c r="X14" s="1">
        <v>22.603999999999999</v>
      </c>
      <c r="Y14" s="1">
        <v>22.733000000000001</v>
      </c>
      <c r="Z14" s="1">
        <v>21.954000000000001</v>
      </c>
      <c r="AA14" s="1">
        <v>23.864999999999998</v>
      </c>
      <c r="AB14" s="1">
        <v>24.251999999999999</v>
      </c>
      <c r="AC14" s="1">
        <v>26.398</v>
      </c>
      <c r="AD14" s="1">
        <v>27.058</v>
      </c>
      <c r="AE14" s="1">
        <v>25.706</v>
      </c>
      <c r="AF14" s="1">
        <v>26.79</v>
      </c>
      <c r="AG14" s="1">
        <v>27.138000000000002</v>
      </c>
      <c r="AH14" s="1">
        <v>25.637</v>
      </c>
      <c r="AI14" s="1">
        <v>25.713000000000001</v>
      </c>
      <c r="AJ14" s="1">
        <v>26.190999999999999</v>
      </c>
      <c r="AK14" s="1">
        <v>26.106000000000002</v>
      </c>
      <c r="AL14" s="1">
        <v>27.004000000000001</v>
      </c>
      <c r="AM14" s="1">
        <v>26.710999999999999</v>
      </c>
      <c r="AN14" s="1">
        <v>26.073</v>
      </c>
      <c r="AO14" s="1">
        <v>27.613</v>
      </c>
      <c r="AP14" s="1">
        <v>25.823</v>
      </c>
      <c r="AQ14" s="1">
        <v>25.539000000000001</v>
      </c>
      <c r="AR14" s="1">
        <v>25.898</v>
      </c>
      <c r="AS14" s="62"/>
    </row>
    <row r="15" spans="1:46" x14ac:dyDescent="0.25">
      <c r="A15" s="7" t="s">
        <v>88</v>
      </c>
      <c r="B15" s="45">
        <v>4.5</v>
      </c>
      <c r="C15" s="45">
        <v>6</v>
      </c>
      <c r="D15" s="45">
        <v>7.9039999999999999</v>
      </c>
      <c r="E15" s="45">
        <v>11.801</v>
      </c>
      <c r="F15" s="45">
        <v>15.077</v>
      </c>
      <c r="G15" s="45">
        <v>18.145</v>
      </c>
      <c r="H15" s="45">
        <v>23.625</v>
      </c>
      <c r="I15" s="45">
        <v>29.96</v>
      </c>
      <c r="J15" s="1">
        <v>30.298999999999999</v>
      </c>
      <c r="K15" s="1">
        <v>32.613999999999997</v>
      </c>
      <c r="L15" s="1">
        <v>32.65</v>
      </c>
      <c r="M15" s="1">
        <v>32.786999999999999</v>
      </c>
      <c r="N15" s="1">
        <v>34.015000000000001</v>
      </c>
      <c r="O15" s="1">
        <v>34.627000000000002</v>
      </c>
      <c r="P15" s="1">
        <v>35.287999999999997</v>
      </c>
      <c r="Q15" s="1">
        <v>33.978000000000002</v>
      </c>
      <c r="R15" s="1">
        <v>35.048000000000002</v>
      </c>
      <c r="S15" s="1">
        <v>35.045999999999999</v>
      </c>
      <c r="T15" s="1">
        <v>34.628</v>
      </c>
      <c r="U15" s="1">
        <v>35.875999999999998</v>
      </c>
      <c r="V15" s="1">
        <v>34.646999999999998</v>
      </c>
      <c r="W15" s="1">
        <v>32.023000000000003</v>
      </c>
      <c r="X15" s="1">
        <v>32.405000000000001</v>
      </c>
      <c r="Y15" s="1">
        <v>34.005000000000003</v>
      </c>
      <c r="Z15" s="1">
        <v>33.643999999999998</v>
      </c>
      <c r="AA15" s="1">
        <v>34.945999999999998</v>
      </c>
      <c r="AB15" s="1">
        <v>34.887</v>
      </c>
      <c r="AC15" s="1">
        <v>36.311</v>
      </c>
      <c r="AD15" s="1">
        <v>39.731000000000002</v>
      </c>
      <c r="AE15" s="1">
        <v>36.057000000000002</v>
      </c>
      <c r="AF15" s="1">
        <v>38.247</v>
      </c>
      <c r="AG15" s="1">
        <v>38.902000000000001</v>
      </c>
      <c r="AH15" s="1">
        <v>36.871000000000002</v>
      </c>
      <c r="AI15" s="1">
        <v>38.57</v>
      </c>
      <c r="AJ15" s="1">
        <v>39.843000000000004</v>
      </c>
      <c r="AK15" s="1">
        <v>40.130000000000003</v>
      </c>
      <c r="AL15" s="1">
        <v>40.404000000000003</v>
      </c>
      <c r="AM15" s="1">
        <v>40.006999999999998</v>
      </c>
      <c r="AN15" s="1">
        <v>39.948999999999998</v>
      </c>
      <c r="AO15" s="1">
        <v>41.54</v>
      </c>
      <c r="AP15" s="1">
        <v>36.344999999999999</v>
      </c>
      <c r="AQ15" s="1">
        <v>38.828000000000003</v>
      </c>
      <c r="AR15" s="1">
        <v>39.054000000000002</v>
      </c>
      <c r="AS15" s="62"/>
    </row>
    <row r="17" spans="1:53" x14ac:dyDescent="0.25">
      <c r="A17" s="7" t="s">
        <v>152</v>
      </c>
      <c r="B17" s="24">
        <f t="shared" ref="B17:I17" si="0">SUM(B5:B16)</f>
        <v>16.899999999999999</v>
      </c>
      <c r="C17" s="24">
        <f t="shared" si="0"/>
        <v>22.6</v>
      </c>
      <c r="D17" s="24">
        <f t="shared" si="0"/>
        <v>31.253</v>
      </c>
      <c r="E17" s="24">
        <f t="shared" si="0"/>
        <v>46.890999999999998</v>
      </c>
      <c r="F17" s="24">
        <f t="shared" si="0"/>
        <v>56.77</v>
      </c>
      <c r="G17" s="24">
        <f t="shared" si="0"/>
        <v>71.552999999999997</v>
      </c>
      <c r="H17" s="24">
        <f t="shared" si="0"/>
        <v>82.974999999999994</v>
      </c>
      <c r="I17" s="24">
        <f t="shared" si="0"/>
        <v>102.042</v>
      </c>
      <c r="J17" s="24">
        <f t="shared" ref="J17:AR17" si="1">SUM(J5:J16)</f>
        <v>105.46600000000001</v>
      </c>
      <c r="K17" s="24">
        <f t="shared" si="1"/>
        <v>107.69800000000001</v>
      </c>
      <c r="L17" s="24">
        <f t="shared" si="1"/>
        <v>108.19399999999999</v>
      </c>
      <c r="M17" s="24">
        <f t="shared" si="1"/>
        <v>109.98400000000001</v>
      </c>
      <c r="N17" s="24">
        <f t="shared" si="1"/>
        <v>112.62</v>
      </c>
      <c r="O17" s="24">
        <f t="shared" si="1"/>
        <v>113.678</v>
      </c>
      <c r="P17" s="24">
        <f t="shared" si="1"/>
        <v>112.51299999999999</v>
      </c>
      <c r="Q17" s="24">
        <f t="shared" si="1"/>
        <v>114.94300000000001</v>
      </c>
      <c r="R17" s="24">
        <f t="shared" si="1"/>
        <v>120.33900000000001</v>
      </c>
      <c r="S17" s="24">
        <f t="shared" si="1"/>
        <v>120.70499999999998</v>
      </c>
      <c r="T17" s="24">
        <f t="shared" si="1"/>
        <v>123.61</v>
      </c>
      <c r="U17" s="24">
        <f t="shared" si="1"/>
        <v>124.85399999999998</v>
      </c>
      <c r="V17" s="24">
        <f t="shared" si="1"/>
        <v>120.44800000000001</v>
      </c>
      <c r="W17" s="24">
        <f t="shared" si="1"/>
        <v>114.82400000000001</v>
      </c>
      <c r="X17" s="24">
        <f t="shared" si="1"/>
        <v>121.374</v>
      </c>
      <c r="Y17" s="24">
        <f t="shared" si="1"/>
        <v>125.74799999999999</v>
      </c>
      <c r="Z17" s="24">
        <f t="shared" si="1"/>
        <v>122.29400000000001</v>
      </c>
      <c r="AA17" s="24">
        <f t="shared" si="1"/>
        <v>126.89499999999998</v>
      </c>
      <c r="AB17" s="24">
        <f t="shared" si="1"/>
        <v>128.12799999999999</v>
      </c>
      <c r="AC17" s="24">
        <f t="shared" si="1"/>
        <v>122.46199999999999</v>
      </c>
      <c r="AD17" s="24">
        <f t="shared" si="1"/>
        <v>130.898</v>
      </c>
      <c r="AE17" s="24">
        <f t="shared" si="1"/>
        <v>124.373</v>
      </c>
      <c r="AF17" s="24">
        <f t="shared" si="1"/>
        <v>129.58699999999999</v>
      </c>
      <c r="AG17" s="24">
        <f t="shared" si="1"/>
        <v>128.61099999999999</v>
      </c>
      <c r="AH17" s="24">
        <f t="shared" si="1"/>
        <v>126.04300000000001</v>
      </c>
      <c r="AI17" s="24">
        <f t="shared" si="1"/>
        <v>129.63399999999999</v>
      </c>
      <c r="AJ17" s="24">
        <f t="shared" si="1"/>
        <v>132.27100000000002</v>
      </c>
      <c r="AK17" s="24">
        <f t="shared" si="1"/>
        <v>133.96</v>
      </c>
      <c r="AL17" s="24">
        <f t="shared" si="1"/>
        <v>136.55100000000002</v>
      </c>
      <c r="AM17" s="24">
        <f t="shared" si="1"/>
        <v>134.65700000000001</v>
      </c>
      <c r="AN17" s="24">
        <f t="shared" si="1"/>
        <v>134.57499999999999</v>
      </c>
      <c r="AO17" s="24">
        <f t="shared" si="1"/>
        <v>140.13299999999998</v>
      </c>
      <c r="AP17" s="24">
        <f t="shared" si="1"/>
        <v>134.29900000000001</v>
      </c>
      <c r="AQ17" s="24">
        <f t="shared" si="1"/>
        <v>136.79900000000001</v>
      </c>
      <c r="AR17" s="24">
        <f t="shared" si="1"/>
        <v>139.29599999999999</v>
      </c>
    </row>
    <row r="18" spans="1:53" ht="15" customHeight="1" x14ac:dyDescent="0.25">
      <c r="A18" t="s">
        <v>218</v>
      </c>
      <c r="J18" s="1">
        <f>J17-J7</f>
        <v>104.07700000000001</v>
      </c>
      <c r="K18" s="1">
        <f t="shared" ref="K18:AR18" si="2">K17-K7</f>
        <v>106.096</v>
      </c>
      <c r="L18" s="1">
        <f t="shared" si="2"/>
        <v>106.63199999999999</v>
      </c>
      <c r="M18" s="1">
        <f t="shared" si="2"/>
        <v>108.54300000000001</v>
      </c>
      <c r="N18" s="1">
        <f t="shared" si="2"/>
        <v>110.372</v>
      </c>
      <c r="O18" s="1">
        <f t="shared" si="2"/>
        <v>111.70099999999999</v>
      </c>
      <c r="P18" s="1">
        <f t="shared" si="2"/>
        <v>111.49099999999999</v>
      </c>
      <c r="Q18" s="1">
        <f t="shared" si="2"/>
        <v>112.66000000000001</v>
      </c>
      <c r="R18" s="1">
        <f t="shared" si="2"/>
        <v>118.80700000000002</v>
      </c>
      <c r="S18" s="1">
        <f t="shared" si="2"/>
        <v>119.07199999999999</v>
      </c>
      <c r="T18" s="1">
        <f t="shared" si="2"/>
        <v>122.236</v>
      </c>
      <c r="U18" s="1">
        <f t="shared" si="2"/>
        <v>123.34499999999998</v>
      </c>
      <c r="V18" s="1">
        <f t="shared" si="2"/>
        <v>119.164</v>
      </c>
      <c r="W18" s="1">
        <f t="shared" si="2"/>
        <v>113.45100000000001</v>
      </c>
      <c r="X18" s="1">
        <f t="shared" si="2"/>
        <v>120.05499999999999</v>
      </c>
      <c r="Y18" s="1">
        <f t="shared" si="2"/>
        <v>123.99999999999999</v>
      </c>
      <c r="Z18" s="1">
        <f t="shared" si="2"/>
        <v>121.18</v>
      </c>
      <c r="AA18" s="1">
        <f t="shared" si="2"/>
        <v>124.77499999999998</v>
      </c>
      <c r="AB18" s="1">
        <f t="shared" si="2"/>
        <v>126.07399999999998</v>
      </c>
      <c r="AC18" s="1">
        <f t="shared" si="2"/>
        <v>120.65399999999998</v>
      </c>
      <c r="AD18" s="1">
        <f t="shared" si="2"/>
        <v>129.79599999999999</v>
      </c>
      <c r="AE18" s="1">
        <f t="shared" si="2"/>
        <v>121.995</v>
      </c>
      <c r="AF18" s="1">
        <f t="shared" si="2"/>
        <v>127.41699999999999</v>
      </c>
      <c r="AG18" s="1">
        <f t="shared" si="2"/>
        <v>127.13999999999999</v>
      </c>
      <c r="AH18" s="1">
        <f t="shared" si="2"/>
        <v>124.28</v>
      </c>
      <c r="AI18" s="1">
        <f t="shared" si="2"/>
        <v>127.17399999999999</v>
      </c>
      <c r="AJ18" s="1">
        <f t="shared" si="2"/>
        <v>130.47300000000001</v>
      </c>
      <c r="AK18" s="1">
        <f t="shared" si="2"/>
        <v>131.72300000000001</v>
      </c>
      <c r="AL18" s="1">
        <f t="shared" si="2"/>
        <v>134.58700000000002</v>
      </c>
      <c r="AM18" s="1">
        <f t="shared" si="2"/>
        <v>132.66500000000002</v>
      </c>
      <c r="AN18" s="1">
        <f t="shared" si="2"/>
        <v>132.61399999999998</v>
      </c>
      <c r="AO18" s="1">
        <f t="shared" si="2"/>
        <v>138.70599999999999</v>
      </c>
      <c r="AP18" s="1">
        <f t="shared" si="2"/>
        <v>131.94300000000001</v>
      </c>
      <c r="AQ18" s="1">
        <f t="shared" si="2"/>
        <v>134.22200000000001</v>
      </c>
      <c r="AR18" s="1">
        <f t="shared" si="2"/>
        <v>136.88299999999998</v>
      </c>
    </row>
    <row r="19" spans="1:53" ht="15" customHeight="1" x14ac:dyDescent="0.25">
      <c r="A19" s="7" t="s">
        <v>139</v>
      </c>
      <c r="AO19" s="1"/>
      <c r="AP19" s="1"/>
      <c r="AQ19" s="1"/>
      <c r="AR19" s="71"/>
    </row>
    <row r="20" spans="1:53" ht="15" customHeight="1" x14ac:dyDescent="0.25">
      <c r="A20" t="s">
        <v>153</v>
      </c>
      <c r="AO20" s="1"/>
      <c r="AP20" s="1"/>
      <c r="AQ20" s="1"/>
    </row>
    <row r="21" spans="1:53" ht="15" customHeight="1" x14ac:dyDescent="0.25">
      <c r="A21" t="s">
        <v>154</v>
      </c>
    </row>
    <row r="23" spans="1:53" ht="15" customHeight="1" x14ac:dyDescent="0.25">
      <c r="A23" t="s">
        <v>223</v>
      </c>
      <c r="J23" s="1">
        <v>1.7754635013608058</v>
      </c>
      <c r="K23" s="1">
        <v>-0.62797827571042586</v>
      </c>
      <c r="L23" s="1">
        <v>-0.1258931021681492</v>
      </c>
      <c r="M23" s="1">
        <v>-1.7119000522250245</v>
      </c>
      <c r="N23" s="1">
        <v>-1.8453579207878501</v>
      </c>
      <c r="O23" s="1">
        <v>-1.8144558841522229</v>
      </c>
      <c r="P23" s="1">
        <v>-3.3354787349311192</v>
      </c>
      <c r="Q23" s="1">
        <v>-0.3325498381242214</v>
      </c>
      <c r="R23" s="1">
        <v>-1.0210401490870717</v>
      </c>
      <c r="S23" s="1">
        <v>9.2729393101035392E-3</v>
      </c>
      <c r="T23" s="1">
        <v>1.9327556669301411</v>
      </c>
      <c r="U23" s="1">
        <v>-1.6998093035218627</v>
      </c>
      <c r="V23" s="1">
        <v>-0.12525311430740113</v>
      </c>
      <c r="W23" s="1">
        <v>0.28535359260824406</v>
      </c>
      <c r="X23" s="1">
        <v>0.513011601062768</v>
      </c>
      <c r="Y23" s="1">
        <v>0.98963362687142942</v>
      </c>
      <c r="Z23" s="1">
        <v>1.7209731693405119</v>
      </c>
      <c r="AA23" s="1">
        <v>0.66539342889469122</v>
      </c>
      <c r="AB23" s="1">
        <v>1.0944545928449225</v>
      </c>
      <c r="AC23" s="1">
        <v>-0.23063798192113608</v>
      </c>
      <c r="AD23" s="1">
        <v>-4.951023721108097</v>
      </c>
      <c r="AE23" s="1">
        <v>1.8387877413560636</v>
      </c>
      <c r="AF23" s="1">
        <v>-1.1173096411105652</v>
      </c>
      <c r="AG23" s="1">
        <v>-0.41538096957170639</v>
      </c>
      <c r="AH23" s="1">
        <v>3.8278332220564915</v>
      </c>
      <c r="AI23" s="1">
        <v>2.5594669603591029</v>
      </c>
      <c r="AJ23" s="1">
        <v>1.1389567991076619</v>
      </c>
      <c r="AK23" s="1">
        <v>0.86689700565925154</v>
      </c>
      <c r="AL23" s="1">
        <v>0.95248197087032893</v>
      </c>
      <c r="AM23" s="1">
        <v>0.98733662706940994</v>
      </c>
      <c r="AN23" s="1">
        <v>4.6260840373023386</v>
      </c>
      <c r="AO23" s="1">
        <v>0.37579464591071882</v>
      </c>
      <c r="AP23" s="1">
        <v>2.316030109688727</v>
      </c>
      <c r="AQ23" s="59">
        <v>3.0537985063754606E-2</v>
      </c>
      <c r="AR23" s="1">
        <v>2.6</v>
      </c>
      <c r="AS23" s="1" t="s">
        <v>224</v>
      </c>
      <c r="AW23" t="s">
        <v>265</v>
      </c>
      <c r="BA23" s="4" t="s">
        <v>157</v>
      </c>
    </row>
    <row r="25" spans="1:53" s="7" customFormat="1" ht="15" customHeight="1" x14ac:dyDescent="0.25">
      <c r="A25" s="7" t="s">
        <v>155</v>
      </c>
      <c r="B25" s="1">
        <f t="shared" ref="B25:AR25" si="3">B14+B15</f>
        <v>5.0999999999999996</v>
      </c>
      <c r="C25" s="1">
        <f t="shared" si="3"/>
        <v>7</v>
      </c>
      <c r="D25" s="1">
        <f t="shared" si="3"/>
        <v>9.5090000000000003</v>
      </c>
      <c r="E25" s="1">
        <f t="shared" si="3"/>
        <v>15.094000000000001</v>
      </c>
      <c r="F25" s="1">
        <f t="shared" si="3"/>
        <v>18.775500000000001</v>
      </c>
      <c r="G25" s="1">
        <f t="shared" si="3"/>
        <v>25.2455</v>
      </c>
      <c r="H25" s="1">
        <f t="shared" si="3"/>
        <v>34.134</v>
      </c>
      <c r="I25" s="1">
        <f t="shared" si="3"/>
        <v>46.336500000000001</v>
      </c>
      <c r="J25" s="1">
        <f t="shared" si="3"/>
        <v>49.962000000000003</v>
      </c>
      <c r="K25" s="1">
        <f t="shared" si="3"/>
        <v>52.587999999999994</v>
      </c>
      <c r="L25" s="1">
        <f t="shared" si="3"/>
        <v>53.403999999999996</v>
      </c>
      <c r="M25" s="1">
        <f t="shared" si="3"/>
        <v>52.974000000000004</v>
      </c>
      <c r="N25" s="1">
        <f t="shared" si="3"/>
        <v>53.686999999999998</v>
      </c>
      <c r="O25" s="1">
        <f t="shared" si="3"/>
        <v>54.254000000000005</v>
      </c>
      <c r="P25" s="1">
        <f t="shared" si="3"/>
        <v>56.821999999999996</v>
      </c>
      <c r="Q25" s="1">
        <f t="shared" si="3"/>
        <v>56.49</v>
      </c>
      <c r="R25" s="1">
        <f t="shared" si="3"/>
        <v>57.999000000000002</v>
      </c>
      <c r="S25" s="1">
        <f t="shared" si="3"/>
        <v>58.138999999999996</v>
      </c>
      <c r="T25" s="1">
        <f t="shared" si="3"/>
        <v>56.385000000000005</v>
      </c>
      <c r="U25" s="1">
        <f t="shared" si="3"/>
        <v>59.712999999999994</v>
      </c>
      <c r="V25" s="1">
        <f t="shared" si="3"/>
        <v>58.218999999999994</v>
      </c>
      <c r="W25" s="1">
        <f t="shared" si="3"/>
        <v>53.536000000000001</v>
      </c>
      <c r="X25" s="1">
        <f t="shared" si="3"/>
        <v>55.009</v>
      </c>
      <c r="Y25" s="1">
        <f t="shared" si="3"/>
        <v>56.738</v>
      </c>
      <c r="Z25" s="1">
        <f t="shared" si="3"/>
        <v>55.597999999999999</v>
      </c>
      <c r="AA25" s="1">
        <f t="shared" si="3"/>
        <v>58.810999999999993</v>
      </c>
      <c r="AB25" s="1">
        <f t="shared" si="3"/>
        <v>59.138999999999996</v>
      </c>
      <c r="AC25" s="1">
        <f t="shared" si="3"/>
        <v>62.709000000000003</v>
      </c>
      <c r="AD25" s="1">
        <f t="shared" si="3"/>
        <v>66.789000000000001</v>
      </c>
      <c r="AE25" s="1">
        <f t="shared" si="3"/>
        <v>61.763000000000005</v>
      </c>
      <c r="AF25" s="1">
        <f t="shared" si="3"/>
        <v>65.037000000000006</v>
      </c>
      <c r="AG25" s="1">
        <f t="shared" si="3"/>
        <v>66.040000000000006</v>
      </c>
      <c r="AH25" s="1">
        <f t="shared" si="3"/>
        <v>62.508000000000003</v>
      </c>
      <c r="AI25" s="1">
        <f t="shared" si="3"/>
        <v>64.283000000000001</v>
      </c>
      <c r="AJ25" s="1">
        <f t="shared" si="3"/>
        <v>66.034000000000006</v>
      </c>
      <c r="AK25" s="1">
        <f t="shared" si="3"/>
        <v>66.236000000000004</v>
      </c>
      <c r="AL25" s="1">
        <f t="shared" si="3"/>
        <v>67.408000000000001</v>
      </c>
      <c r="AM25" s="1">
        <f>AM14+AM15</f>
        <v>66.717999999999989</v>
      </c>
      <c r="AN25" s="1">
        <f t="shared" si="3"/>
        <v>66.021999999999991</v>
      </c>
      <c r="AO25" s="1">
        <f t="shared" si="3"/>
        <v>69.152999999999992</v>
      </c>
      <c r="AP25" s="1">
        <f t="shared" si="3"/>
        <v>62.167999999999999</v>
      </c>
      <c r="AQ25" s="1">
        <f t="shared" si="3"/>
        <v>64.367000000000004</v>
      </c>
      <c r="AR25" s="1">
        <f t="shared" si="3"/>
        <v>64.951999999999998</v>
      </c>
    </row>
    <row r="26" spans="1:53" ht="15" customHeight="1" x14ac:dyDescent="0.25">
      <c r="A26" t="s">
        <v>156</v>
      </c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1"/>
      <c r="AC26" s="1"/>
      <c r="AD26" s="1"/>
      <c r="AE26" s="1"/>
      <c r="AF26" s="1"/>
      <c r="AG26" s="1"/>
      <c r="AH26" s="1"/>
      <c r="AI26" s="1">
        <v>0.153</v>
      </c>
      <c r="AJ26" s="1">
        <v>0.15</v>
      </c>
      <c r="AK26" s="1">
        <v>0.16400000000000001</v>
      </c>
      <c r="AL26" s="1">
        <v>0.58499999999999996</v>
      </c>
      <c r="AM26" s="1">
        <v>0.68100000000000005</v>
      </c>
      <c r="AN26" s="1">
        <v>0.628</v>
      </c>
      <c r="AO26" s="1">
        <v>1.0820000000000001</v>
      </c>
      <c r="AP26" s="1">
        <v>1.2</v>
      </c>
      <c r="AQ26" s="1">
        <v>1.5369999999999999</v>
      </c>
      <c r="AR26" s="1">
        <v>2.1389999999999998</v>
      </c>
      <c r="AS26" t="s">
        <v>264</v>
      </c>
      <c r="BA26" s="4" t="s">
        <v>193</v>
      </c>
    </row>
    <row r="27" spans="1:53" ht="14.25" customHeight="1" x14ac:dyDescent="0.25">
      <c r="A27" t="s">
        <v>222</v>
      </c>
      <c r="B27"/>
      <c r="C27"/>
      <c r="D27"/>
      <c r="E27"/>
      <c r="F27"/>
      <c r="G27"/>
      <c r="H27"/>
      <c r="I27"/>
      <c r="AI27" s="1">
        <f>AI25-AI26</f>
        <v>64.13</v>
      </c>
      <c r="AJ27" s="1">
        <f t="shared" ref="AJ27:AR27" si="4">AJ25-AJ26</f>
        <v>65.884</v>
      </c>
      <c r="AK27" s="1">
        <f t="shared" si="4"/>
        <v>66.072000000000003</v>
      </c>
      <c r="AL27" s="1">
        <f t="shared" si="4"/>
        <v>66.823000000000008</v>
      </c>
      <c r="AM27" s="1">
        <f t="shared" si="4"/>
        <v>66.036999999999992</v>
      </c>
      <c r="AN27" s="1">
        <f t="shared" si="4"/>
        <v>65.393999999999991</v>
      </c>
      <c r="AO27" s="1">
        <f t="shared" si="4"/>
        <v>68.070999999999998</v>
      </c>
      <c r="AP27" s="1">
        <f t="shared" si="4"/>
        <v>60.967999999999996</v>
      </c>
      <c r="AQ27" s="1">
        <f t="shared" si="4"/>
        <v>62.830000000000005</v>
      </c>
      <c r="AR27" s="1">
        <f t="shared" si="4"/>
        <v>62.812999999999995</v>
      </c>
    </row>
    <row r="28" spans="1:53" ht="15" customHeight="1" x14ac:dyDescent="0.25">
      <c r="A28" t="s">
        <v>221</v>
      </c>
      <c r="G28"/>
      <c r="J28" s="1">
        <f t="shared" ref="J28:AH28" si="5">J25+J23</f>
        <v>51.737463501360807</v>
      </c>
      <c r="K28" s="1">
        <f t="shared" si="5"/>
        <v>51.960021724289568</v>
      </c>
      <c r="L28" s="1">
        <f t="shared" si="5"/>
        <v>53.278106897831847</v>
      </c>
      <c r="M28" s="1">
        <f t="shared" si="5"/>
        <v>51.262099947774978</v>
      </c>
      <c r="N28" s="1">
        <f t="shared" si="5"/>
        <v>51.84164207921215</v>
      </c>
      <c r="O28" s="1">
        <f t="shared" si="5"/>
        <v>52.439544115847781</v>
      </c>
      <c r="P28" s="1">
        <f t="shared" si="5"/>
        <v>53.486521265068873</v>
      </c>
      <c r="Q28" s="1">
        <f t="shared" si="5"/>
        <v>56.157450161875779</v>
      </c>
      <c r="R28" s="1">
        <f t="shared" si="5"/>
        <v>56.977959850912931</v>
      </c>
      <c r="S28" s="1">
        <f t="shared" si="5"/>
        <v>58.148272939310097</v>
      </c>
      <c r="T28" s="1">
        <f t="shared" si="5"/>
        <v>58.317755666930147</v>
      </c>
      <c r="U28" s="1">
        <f t="shared" si="5"/>
        <v>58.013190696478134</v>
      </c>
      <c r="V28" s="1">
        <f t="shared" si="5"/>
        <v>58.093746885692596</v>
      </c>
      <c r="W28" s="1">
        <f t="shared" si="5"/>
        <v>53.821353592608247</v>
      </c>
      <c r="X28" s="1">
        <f t="shared" si="5"/>
        <v>55.522011601062765</v>
      </c>
      <c r="Y28" s="1">
        <f t="shared" si="5"/>
        <v>57.72763362687143</v>
      </c>
      <c r="Z28" s="1">
        <f t="shared" si="5"/>
        <v>57.318973169340509</v>
      </c>
      <c r="AA28" s="1">
        <f t="shared" si="5"/>
        <v>59.476393428894681</v>
      </c>
      <c r="AB28" s="1">
        <f t="shared" si="5"/>
        <v>60.233454592844922</v>
      </c>
      <c r="AC28" s="1">
        <f t="shared" si="5"/>
        <v>62.478362018078869</v>
      </c>
      <c r="AD28" s="1">
        <f t="shared" si="5"/>
        <v>61.837976278891901</v>
      </c>
      <c r="AE28" s="1">
        <f t="shared" si="5"/>
        <v>63.60178774135607</v>
      </c>
      <c r="AF28" s="1">
        <f t="shared" si="5"/>
        <v>63.91969035888944</v>
      </c>
      <c r="AG28" s="1">
        <f t="shared" si="5"/>
        <v>65.624619030428306</v>
      </c>
      <c r="AH28" s="1">
        <f t="shared" si="5"/>
        <v>66.335833222056493</v>
      </c>
      <c r="AI28" s="1">
        <f t="shared" ref="AI28:AR28" si="6">AI27+AI23</f>
        <v>66.689466960359098</v>
      </c>
      <c r="AJ28" s="1">
        <f t="shared" si="6"/>
        <v>67.022956799107661</v>
      </c>
      <c r="AK28" s="1">
        <f t="shared" si="6"/>
        <v>66.938897005659257</v>
      </c>
      <c r="AL28" s="1">
        <f t="shared" si="6"/>
        <v>67.775481970870331</v>
      </c>
      <c r="AM28" s="1">
        <f t="shared" si="6"/>
        <v>67.024336627069403</v>
      </c>
      <c r="AN28" s="1">
        <f t="shared" si="6"/>
        <v>70.020084037302325</v>
      </c>
      <c r="AO28" s="1">
        <f t="shared" si="6"/>
        <v>68.446794645910714</v>
      </c>
      <c r="AP28" s="1">
        <f t="shared" si="6"/>
        <v>63.284030109688722</v>
      </c>
      <c r="AQ28" s="1">
        <f t="shared" si="6"/>
        <v>62.860537985063758</v>
      </c>
      <c r="AR28" s="1">
        <f t="shared" si="6"/>
        <v>65.412999999999997</v>
      </c>
    </row>
    <row r="29" spans="1:53" ht="15" customHeight="1" x14ac:dyDescent="0.25">
      <c r="A29"/>
      <c r="G29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</row>
    <row r="30" spans="1:53" ht="15" customHeight="1" x14ac:dyDescent="0.25"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42"/>
    </row>
    <row r="31" spans="1:53" s="7" customFormat="1" ht="15" customHeight="1" x14ac:dyDescent="0.25">
      <c r="A31" s="7" t="s">
        <v>266</v>
      </c>
      <c r="J31" s="24">
        <f t="shared" ref="J31:AR31" si="7">J18+J23</f>
        <v>105.85246350136082</v>
      </c>
      <c r="K31" s="24">
        <f t="shared" si="7"/>
        <v>105.46802172428957</v>
      </c>
      <c r="L31" s="24">
        <f t="shared" si="7"/>
        <v>106.50610689783184</v>
      </c>
      <c r="M31" s="24">
        <f t="shared" si="7"/>
        <v>106.83109994777499</v>
      </c>
      <c r="N31" s="24">
        <f t="shared" si="7"/>
        <v>108.52664207921215</v>
      </c>
      <c r="O31" s="24">
        <f t="shared" si="7"/>
        <v>109.88654411584777</v>
      </c>
      <c r="P31" s="24">
        <f t="shared" si="7"/>
        <v>108.15552126506887</v>
      </c>
      <c r="Q31" s="24">
        <f t="shared" si="7"/>
        <v>112.32745016187579</v>
      </c>
      <c r="R31" s="24">
        <f t="shared" si="7"/>
        <v>117.78595985091295</v>
      </c>
      <c r="S31" s="24">
        <f t="shared" si="7"/>
        <v>119.0812729393101</v>
      </c>
      <c r="T31" s="24">
        <f t="shared" si="7"/>
        <v>124.16875566693014</v>
      </c>
      <c r="U31" s="24">
        <f t="shared" si="7"/>
        <v>121.64519069647812</v>
      </c>
      <c r="V31" s="24">
        <f t="shared" si="7"/>
        <v>119.0387468856926</v>
      </c>
      <c r="W31" s="24">
        <f t="shared" si="7"/>
        <v>113.73635359260825</v>
      </c>
      <c r="X31" s="24">
        <f>X18+X23</f>
        <v>120.56801160106276</v>
      </c>
      <c r="Y31" s="24">
        <f t="shared" si="7"/>
        <v>124.98963362687141</v>
      </c>
      <c r="Z31" s="24">
        <f t="shared" si="7"/>
        <v>122.90097316934052</v>
      </c>
      <c r="AA31" s="24">
        <f t="shared" si="7"/>
        <v>125.44039342889467</v>
      </c>
      <c r="AB31" s="24">
        <f t="shared" si="7"/>
        <v>127.16845459284491</v>
      </c>
      <c r="AC31" s="24">
        <f t="shared" si="7"/>
        <v>120.42336201807885</v>
      </c>
      <c r="AD31" s="24">
        <f t="shared" si="7"/>
        <v>124.84497627889189</v>
      </c>
      <c r="AE31" s="24">
        <f t="shared" si="7"/>
        <v>123.83378774135606</v>
      </c>
      <c r="AF31" s="24">
        <f t="shared" si="7"/>
        <v>126.29969035888942</v>
      </c>
      <c r="AG31" s="24">
        <f t="shared" si="7"/>
        <v>126.72461903042829</v>
      </c>
      <c r="AH31" s="24">
        <f t="shared" si="7"/>
        <v>128.10783322205648</v>
      </c>
      <c r="AI31" s="24">
        <f t="shared" si="7"/>
        <v>129.7334669603591</v>
      </c>
      <c r="AJ31" s="24">
        <f t="shared" si="7"/>
        <v>131.61195679910767</v>
      </c>
      <c r="AK31" s="24">
        <f t="shared" si="7"/>
        <v>132.58989700565925</v>
      </c>
      <c r="AL31" s="24">
        <f t="shared" si="7"/>
        <v>135.53948197087036</v>
      </c>
      <c r="AM31" s="24">
        <f t="shared" si="7"/>
        <v>133.65233662706942</v>
      </c>
      <c r="AN31" s="24">
        <f t="shared" si="7"/>
        <v>137.24008403730232</v>
      </c>
      <c r="AO31" s="24">
        <f t="shared" si="7"/>
        <v>139.08179464591072</v>
      </c>
      <c r="AP31" s="24">
        <f t="shared" si="7"/>
        <v>134.25903010968875</v>
      </c>
      <c r="AQ31" s="24">
        <f t="shared" si="7"/>
        <v>134.25253798506375</v>
      </c>
      <c r="AR31" s="24">
        <f t="shared" si="7"/>
        <v>139.48299999999998</v>
      </c>
    </row>
    <row r="34" spans="10:44" ht="15" customHeight="1" x14ac:dyDescent="0.25"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</row>
    <row r="35" spans="10:44" ht="15" customHeight="1" x14ac:dyDescent="0.25"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</row>
  </sheetData>
  <hyperlinks>
    <hyperlink ref="G2" r:id="rId1" display="https://www.ssb.no/statbank/list/elektrisitet" xr:uid="{104D0B49-FFAC-435E-BBC0-106B196DEE59}"/>
    <hyperlink ref="BA23" r:id="rId2" display="../../../../../:x:/r/sites/ORG-EKB/Delte dokumenter/Energibruk/05_Temperaturkorrigering/02_Temp korr kraft %C3%85R/Temperaturkorrigert elektrisk kraft 1990_2023.xlsx?d=w55aef39a675d4ac887b4910f96cedc08&amp;csf=1&amp;web=1&amp;e=8qcnfA" xr:uid="{4318F925-3322-4CA3-813B-DCAA6ED07638}"/>
    <hyperlink ref="BA26" r:id="rId3" display="https://www.ssb.no/statbank/table/08311/" xr:uid="{E9E9B4C2-5F5E-454B-86A6-D893A514C4CD}"/>
    <hyperlink ref="AR2" r:id="rId4" display="https://www.ssb.no/energi-og-industri/energi/statistikk/elektrisitet" xr:uid="{DBA95322-B8A9-439A-AA1E-CFDD3D62B319}"/>
    <hyperlink ref="AT2" r:id="rId5" display="https://www.nve.no/energi/energisystem/energibruk/" xr:uid="{AAD00227-D22F-4DCC-8FD2-63347464E060}"/>
  </hyperlinks>
  <pageMargins left="0.7" right="0.7" top="0.75" bottom="0.75" header="0.3" footer="0.3"/>
  <pageSetup paperSize="9" orientation="portrait" r:id="rId6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DA526-EFCB-4368-9CBA-5EF190BF914A}">
  <dimension ref="A1:AM29"/>
  <sheetViews>
    <sheetView zoomScale="90" zoomScaleNormal="9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E45" sqref="AE45"/>
    </sheetView>
  </sheetViews>
  <sheetFormatPr baseColWidth="10" defaultColWidth="11.42578125" defaultRowHeight="15" x14ac:dyDescent="0.25"/>
  <cols>
    <col min="1" max="1" width="25.5703125" customWidth="1"/>
    <col min="2" max="31" width="5" bestFit="1" customWidth="1"/>
    <col min="32" max="33" width="6.42578125" customWidth="1"/>
    <col min="34" max="34" width="6" customWidth="1"/>
    <col min="35" max="35" width="6.28515625" customWidth="1"/>
    <col min="36" max="36" width="7.28515625" customWidth="1"/>
  </cols>
  <sheetData>
    <row r="1" spans="1:36" ht="18.75" x14ac:dyDescent="0.3">
      <c r="A1" s="2" t="s">
        <v>89</v>
      </c>
    </row>
    <row r="2" spans="1:36" x14ac:dyDescent="0.25">
      <c r="A2" s="4" t="s">
        <v>1</v>
      </c>
    </row>
    <row r="3" spans="1:36" x14ac:dyDescent="0.25">
      <c r="A3" s="3" t="s">
        <v>64</v>
      </c>
      <c r="B3" s="6" t="s">
        <v>142</v>
      </c>
      <c r="E3" s="7" t="s">
        <v>92</v>
      </c>
      <c r="I3" s="53" t="s">
        <v>158</v>
      </c>
    </row>
    <row r="4" spans="1:36" x14ac:dyDescent="0.25">
      <c r="A4" s="26" t="s">
        <v>159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</row>
    <row r="5" spans="1:36" s="7" customFormat="1" x14ac:dyDescent="0.25">
      <c r="B5" s="7" t="s">
        <v>94</v>
      </c>
      <c r="C5" s="7" t="s">
        <v>95</v>
      </c>
      <c r="D5" s="7" t="s">
        <v>96</v>
      </c>
      <c r="E5" s="7" t="s">
        <v>97</v>
      </c>
      <c r="F5" s="7" t="s">
        <v>98</v>
      </c>
      <c r="G5" s="7" t="s">
        <v>99</v>
      </c>
      <c r="H5" s="7" t="s">
        <v>100</v>
      </c>
      <c r="I5" s="7" t="s">
        <v>101</v>
      </c>
      <c r="J5" s="7" t="s">
        <v>102</v>
      </c>
      <c r="K5" s="7" t="s">
        <v>103</v>
      </c>
      <c r="L5" s="7" t="s">
        <v>104</v>
      </c>
      <c r="M5" s="7" t="s">
        <v>105</v>
      </c>
      <c r="N5" s="7" t="s">
        <v>106</v>
      </c>
      <c r="O5" s="7" t="s">
        <v>107</v>
      </c>
      <c r="P5" s="7" t="s">
        <v>108</v>
      </c>
      <c r="Q5" s="7" t="s">
        <v>109</v>
      </c>
      <c r="R5" s="7" t="s">
        <v>110</v>
      </c>
      <c r="S5" s="7" t="s">
        <v>111</v>
      </c>
      <c r="T5" s="7" t="s">
        <v>112</v>
      </c>
      <c r="U5" s="7" t="s">
        <v>113</v>
      </c>
      <c r="V5" s="7" t="s">
        <v>114</v>
      </c>
      <c r="W5" s="7" t="s">
        <v>115</v>
      </c>
      <c r="X5" s="7" t="s">
        <v>116</v>
      </c>
      <c r="Y5" s="7" t="s">
        <v>117</v>
      </c>
      <c r="Z5" s="7" t="s">
        <v>118</v>
      </c>
      <c r="AA5" s="7" t="s">
        <v>119</v>
      </c>
      <c r="AB5" s="7" t="s">
        <v>120</v>
      </c>
      <c r="AC5" s="7" t="s">
        <v>121</v>
      </c>
      <c r="AD5" s="7" t="s">
        <v>122</v>
      </c>
      <c r="AE5" s="7" t="s">
        <v>123</v>
      </c>
      <c r="AF5" s="7" t="s">
        <v>131</v>
      </c>
      <c r="AG5" s="7">
        <v>2021</v>
      </c>
      <c r="AH5" s="7">
        <v>2022</v>
      </c>
      <c r="AI5" s="7">
        <v>2023</v>
      </c>
      <c r="AJ5" s="7">
        <f>AI5+1</f>
        <v>2024</v>
      </c>
    </row>
    <row r="6" spans="1:36" x14ac:dyDescent="0.25">
      <c r="A6" s="7" t="s">
        <v>12</v>
      </c>
      <c r="B6" s="1">
        <v>0.74099999999999988</v>
      </c>
      <c r="C6" s="1">
        <v>0.62199999999999989</v>
      </c>
      <c r="D6" s="1">
        <v>0.8899999999999999</v>
      </c>
      <c r="E6" s="1">
        <v>0.54800000000000004</v>
      </c>
      <c r="F6" s="1">
        <v>0.60499999999999998</v>
      </c>
      <c r="G6" s="1">
        <v>0.65799999999999992</v>
      </c>
      <c r="H6" s="1">
        <v>0.5089999999999999</v>
      </c>
      <c r="I6" s="1">
        <v>0.47199999999999998</v>
      </c>
      <c r="J6" s="1">
        <v>0.68500000000000005</v>
      </c>
      <c r="K6" s="1">
        <v>0.70900000000000007</v>
      </c>
      <c r="L6" s="1">
        <v>0.73899999999999988</v>
      </c>
      <c r="M6" s="1">
        <v>0.8400000000000003</v>
      </c>
      <c r="N6" s="1">
        <v>0.80500000000000016</v>
      </c>
      <c r="O6" s="1">
        <v>0.9480000000000004</v>
      </c>
      <c r="P6" s="1">
        <v>1.1299999999999999</v>
      </c>
      <c r="Q6" s="1">
        <v>1.145</v>
      </c>
      <c r="R6" s="1">
        <v>1.0990000000000002</v>
      </c>
      <c r="S6" s="1">
        <v>1.1429999999999998</v>
      </c>
      <c r="T6" s="1">
        <v>1.1299999999999999</v>
      </c>
      <c r="U6" s="1">
        <v>0.8879999999999999</v>
      </c>
      <c r="V6" s="1">
        <v>1.3460000000000001</v>
      </c>
      <c r="W6" s="1">
        <v>1.3730000000000002</v>
      </c>
      <c r="X6" s="1">
        <v>1.1570000000000005</v>
      </c>
      <c r="Y6" s="1">
        <v>1.2490000000000006</v>
      </c>
      <c r="Z6" s="1">
        <v>1.0990000000000002</v>
      </c>
      <c r="AA6" s="1">
        <v>1.2030000000000003</v>
      </c>
      <c r="AB6" s="1">
        <v>1.2949999999999995</v>
      </c>
      <c r="AC6" s="1">
        <v>0.99199999999999955</v>
      </c>
      <c r="AD6" s="1">
        <v>1.1630000000000003</v>
      </c>
      <c r="AE6" s="1">
        <v>1.1970000000000005</v>
      </c>
      <c r="AF6" s="1">
        <v>1.2450000000000001</v>
      </c>
      <c r="AG6" s="1">
        <v>1.2890000000000001</v>
      </c>
      <c r="AH6" s="1">
        <v>1.331</v>
      </c>
      <c r="AI6" s="1">
        <v>1.0019999999999998</v>
      </c>
      <c r="AJ6" s="1">
        <v>0.94700000000000006</v>
      </c>
    </row>
    <row r="7" spans="1:36" x14ac:dyDescent="0.25">
      <c r="A7" s="7" t="s">
        <v>134</v>
      </c>
      <c r="B7" s="1">
        <v>7.1580000000000004</v>
      </c>
      <c r="C7" s="1">
        <v>6.5140000000000002</v>
      </c>
      <c r="D7" s="1">
        <v>5.984</v>
      </c>
      <c r="E7" s="1">
        <v>6.0830000000000002</v>
      </c>
      <c r="F7" s="1">
        <v>8.0500000000000007</v>
      </c>
      <c r="G7" s="1">
        <v>7.11</v>
      </c>
      <c r="H7" s="1">
        <v>8.5579999999999998</v>
      </c>
      <c r="I7" s="1">
        <v>7.149</v>
      </c>
      <c r="J7" s="1">
        <v>7.0010000000000003</v>
      </c>
      <c r="K7" s="1">
        <v>6.3709999999999996</v>
      </c>
      <c r="L7" s="1">
        <v>5.0489999999999995</v>
      </c>
      <c r="M7" s="1">
        <v>5.4550000000000001</v>
      </c>
      <c r="N7" s="1">
        <v>4.9349999999999996</v>
      </c>
      <c r="O7" s="1">
        <v>5.4249999999999998</v>
      </c>
      <c r="P7" s="1">
        <v>4.5350000000000001</v>
      </c>
      <c r="Q7" s="1">
        <v>3.988</v>
      </c>
      <c r="R7" s="1">
        <v>4.2839999999999998</v>
      </c>
      <c r="S7" s="1">
        <v>3.5150000000000001</v>
      </c>
      <c r="T7" s="1">
        <v>3.1430000000000002</v>
      </c>
      <c r="U7" s="1">
        <v>2.77</v>
      </c>
      <c r="V7" s="1">
        <v>3.0340000000000003</v>
      </c>
      <c r="W7" s="1">
        <v>2.5449999999999999</v>
      </c>
      <c r="X7" s="1">
        <v>1.7170000000000001</v>
      </c>
      <c r="Y7" s="1">
        <v>1.44</v>
      </c>
      <c r="Z7" s="1">
        <v>1.0760000000000001</v>
      </c>
      <c r="AA7" s="1">
        <v>1.024</v>
      </c>
      <c r="AB7" s="1">
        <v>0.95199999999999996</v>
      </c>
      <c r="AC7" s="1">
        <v>0.88200000000000001</v>
      </c>
      <c r="AD7" s="1">
        <v>0.68499999999999994</v>
      </c>
      <c r="AE7" s="1">
        <v>0.60099999999999998</v>
      </c>
      <c r="AF7" s="1">
        <v>0.53500000000000003</v>
      </c>
      <c r="AG7" s="1">
        <v>0.60699999999999998</v>
      </c>
      <c r="AH7" s="1">
        <v>0.79100000000000004</v>
      </c>
      <c r="AI7" s="1">
        <v>0.69199999999999995</v>
      </c>
      <c r="AJ7" s="1">
        <v>0.40899999999999997</v>
      </c>
    </row>
    <row r="8" spans="1:36" x14ac:dyDescent="0.25">
      <c r="A8" s="7" t="s">
        <v>125</v>
      </c>
      <c r="B8" s="1">
        <v>3.6589999999999998</v>
      </c>
      <c r="C8" s="1">
        <v>3.5990000000000002</v>
      </c>
      <c r="D8" s="1">
        <v>3.4009999999999998</v>
      </c>
      <c r="E8" s="1">
        <v>3.6389999999999998</v>
      </c>
      <c r="F8" s="1">
        <v>3.714</v>
      </c>
      <c r="G8" s="1">
        <v>2.8839999999999999</v>
      </c>
      <c r="H8" s="1">
        <v>3.1360000000000001</v>
      </c>
      <c r="I8" s="1">
        <v>3.423</v>
      </c>
      <c r="J8" s="1">
        <v>3.4220000000000002</v>
      </c>
      <c r="K8" s="1">
        <v>3.3159999999999998</v>
      </c>
      <c r="L8" s="1">
        <v>3.2789999999999999</v>
      </c>
      <c r="M8" s="1">
        <v>3.577</v>
      </c>
      <c r="N8" s="1">
        <v>3.5680000000000001</v>
      </c>
      <c r="O8" s="1">
        <v>3.621</v>
      </c>
      <c r="P8" s="1">
        <v>3.4209999999999998</v>
      </c>
      <c r="Q8" s="1">
        <v>3.3130000000000002</v>
      </c>
      <c r="R8" s="1">
        <v>4.2709999999999999</v>
      </c>
      <c r="S8" s="1">
        <v>3.5390000000000001</v>
      </c>
      <c r="T8" s="1">
        <v>3.6030000000000002</v>
      </c>
      <c r="U8" s="1">
        <v>3.2029999999999998</v>
      </c>
      <c r="V8" s="1">
        <v>3.6080000000000001</v>
      </c>
      <c r="W8" s="1">
        <v>3.637</v>
      </c>
      <c r="X8" s="1">
        <v>3.3540000000000001</v>
      </c>
      <c r="Y8" s="1">
        <v>3.7080000000000002</v>
      </c>
      <c r="Z8" s="1">
        <v>3.8039999999999998</v>
      </c>
      <c r="AA8" s="1">
        <v>3.8420000000000001</v>
      </c>
      <c r="AB8" s="1">
        <v>3.2389999999999999</v>
      </c>
      <c r="AC8" s="1">
        <v>3.6150000000000002</v>
      </c>
      <c r="AD8" s="1">
        <v>3.6509999999999998</v>
      </c>
      <c r="AE8" s="1">
        <v>3.73</v>
      </c>
      <c r="AF8" s="1">
        <v>3.76</v>
      </c>
      <c r="AG8" s="1">
        <v>3.7789999999999999</v>
      </c>
      <c r="AH8" s="1">
        <v>2.9289999999999998</v>
      </c>
      <c r="AI8" s="1">
        <v>3.7669999999999999</v>
      </c>
      <c r="AJ8" s="1">
        <v>3.6970000000000001</v>
      </c>
    </row>
    <row r="9" spans="1:36" x14ac:dyDescent="0.25">
      <c r="A9" s="7" t="s">
        <v>13</v>
      </c>
      <c r="B9" s="1">
        <v>0.89200000000000002</v>
      </c>
      <c r="C9" s="1">
        <v>1.5620000000000001</v>
      </c>
      <c r="D9" s="1">
        <v>1.236</v>
      </c>
      <c r="E9" s="1">
        <v>1.4140000000000001</v>
      </c>
      <c r="F9" s="1">
        <v>1.772</v>
      </c>
      <c r="G9" s="1">
        <v>2.347</v>
      </c>
      <c r="H9" s="1">
        <v>2.1950000000000003</v>
      </c>
      <c r="I9" s="1">
        <v>3.2319999999999998</v>
      </c>
      <c r="J9" s="1">
        <v>3.1789999999999998</v>
      </c>
      <c r="K9" s="1">
        <v>3.2809999999999997</v>
      </c>
      <c r="L9" s="1">
        <v>3.8610000000000002</v>
      </c>
      <c r="M9" s="1">
        <v>3.8560000000000003</v>
      </c>
      <c r="N9" s="1">
        <v>3.3170000000000002</v>
      </c>
      <c r="O9" s="1">
        <v>3.8869999999999996</v>
      </c>
      <c r="P9" s="1">
        <v>4.3529999999999998</v>
      </c>
      <c r="Q9" s="1">
        <v>3.9930000000000003</v>
      </c>
      <c r="R9" s="1">
        <v>4.3120000000000003</v>
      </c>
      <c r="S9" s="1">
        <v>4.1189999999999998</v>
      </c>
      <c r="T9" s="1">
        <v>4.5729999999999995</v>
      </c>
      <c r="U9" s="1">
        <v>4.5039999999999996</v>
      </c>
      <c r="V9" s="1">
        <v>4.609</v>
      </c>
      <c r="W9" s="1">
        <v>4.6280000000000001</v>
      </c>
      <c r="X9" s="1">
        <v>4.9729999999999999</v>
      </c>
      <c r="Y9" s="1">
        <v>4.71</v>
      </c>
      <c r="Z9" s="1">
        <v>4.5149999999999997</v>
      </c>
      <c r="AA9" s="1">
        <v>5.0299999999999994</v>
      </c>
      <c r="AB9" s="1">
        <v>4.8540000000000001</v>
      </c>
      <c r="AC9" s="1">
        <v>5.2309999999999999</v>
      </c>
      <c r="AD9" s="1">
        <v>5.5220000000000002</v>
      </c>
      <c r="AE9" s="1">
        <v>5.5469999999999997</v>
      </c>
      <c r="AF9" s="1">
        <v>5.3559999999999999</v>
      </c>
      <c r="AG9" s="1">
        <v>5.8679999999999994</v>
      </c>
      <c r="AH9" s="1">
        <v>5.782</v>
      </c>
      <c r="AI9" s="1">
        <v>5.2709999999999999</v>
      </c>
      <c r="AJ9" s="1">
        <v>4.6340000000000003</v>
      </c>
    </row>
    <row r="10" spans="1:36" x14ac:dyDescent="0.25">
      <c r="A10" s="7" t="s">
        <v>14</v>
      </c>
      <c r="B10" s="1">
        <v>9.1199999999999992</v>
      </c>
      <c r="C10" s="1">
        <v>8.1110000000000007</v>
      </c>
      <c r="D10" s="1">
        <v>8.2219999999999995</v>
      </c>
      <c r="E10" s="1">
        <v>8.7490000000000006</v>
      </c>
      <c r="F10" s="1">
        <v>9.8829999999999991</v>
      </c>
      <c r="G10" s="1">
        <v>10.638</v>
      </c>
      <c r="H10" s="1">
        <v>10.717000000000001</v>
      </c>
      <c r="I10" s="1">
        <v>10.654</v>
      </c>
      <c r="J10" s="1">
        <v>11.266999999999999</v>
      </c>
      <c r="K10" s="1">
        <v>10.846</v>
      </c>
      <c r="L10" s="1">
        <v>11.135</v>
      </c>
      <c r="M10" s="1">
        <v>9.7729999999999997</v>
      </c>
      <c r="N10" s="1">
        <v>8.3439999999999994</v>
      </c>
      <c r="O10" s="1">
        <v>8.266</v>
      </c>
      <c r="P10" s="1">
        <v>9.5429999999999993</v>
      </c>
      <c r="Q10" s="1">
        <v>8.0250000000000004</v>
      </c>
      <c r="R10" s="1">
        <v>7.03</v>
      </c>
      <c r="S10" s="1">
        <v>7.609</v>
      </c>
      <c r="T10" s="1">
        <v>7.83</v>
      </c>
      <c r="U10" s="1">
        <v>5.6559999999999997</v>
      </c>
      <c r="V10" s="1">
        <v>7.1079999999999997</v>
      </c>
      <c r="W10" s="1">
        <v>7.298</v>
      </c>
      <c r="X10" s="1">
        <v>7.5990000000000002</v>
      </c>
      <c r="Y10" s="1">
        <v>7.5940000000000003</v>
      </c>
      <c r="Z10" s="1">
        <v>7.65</v>
      </c>
      <c r="AA10" s="1">
        <v>7.4160000000000004</v>
      </c>
      <c r="AB10" s="1">
        <v>7.7859999999999996</v>
      </c>
      <c r="AC10" s="1">
        <v>7.9080000000000004</v>
      </c>
      <c r="AD10" s="1">
        <v>7.6120000000000001</v>
      </c>
      <c r="AE10" s="1">
        <v>7.5819999999999999</v>
      </c>
      <c r="AF10" s="1">
        <v>7.718</v>
      </c>
      <c r="AG10" s="1">
        <v>8.3659999999999997</v>
      </c>
      <c r="AH10" s="1">
        <v>7.9710000000000001</v>
      </c>
      <c r="AI10" s="1">
        <v>7.2889999999999997</v>
      </c>
      <c r="AJ10" s="1">
        <v>7.4630000000000001</v>
      </c>
    </row>
    <row r="11" spans="1:36" x14ac:dyDescent="0.25">
      <c r="A11" s="7" t="s">
        <v>136</v>
      </c>
      <c r="B11" s="1">
        <v>0.44900000000000001</v>
      </c>
      <c r="C11" s="1">
        <v>0.38400000000000001</v>
      </c>
      <c r="D11" s="1">
        <v>0.52</v>
      </c>
      <c r="E11" s="1">
        <v>0.48899999999999999</v>
      </c>
      <c r="F11" s="1">
        <v>0.54400000000000004</v>
      </c>
      <c r="G11" s="1">
        <v>0.6</v>
      </c>
      <c r="H11" s="1">
        <v>0.53100000000000003</v>
      </c>
      <c r="I11" s="1">
        <v>0.71099999999999997</v>
      </c>
      <c r="J11" s="1">
        <v>0.83299999999999996</v>
      </c>
      <c r="K11" s="1">
        <v>0.65100000000000002</v>
      </c>
      <c r="L11" s="1">
        <v>0.77100000000000002</v>
      </c>
      <c r="M11" s="1">
        <v>0.76800000000000002</v>
      </c>
      <c r="N11" s="1">
        <v>0.77200000000000002</v>
      </c>
      <c r="O11" s="1">
        <v>0.96499999999999997</v>
      </c>
      <c r="P11" s="1">
        <v>0.84199999999999997</v>
      </c>
      <c r="Q11" s="1">
        <v>1.0409999999999999</v>
      </c>
      <c r="R11" s="1">
        <v>1.1020000000000001</v>
      </c>
      <c r="S11" s="1">
        <v>0.97899999999999998</v>
      </c>
      <c r="T11" s="1">
        <v>1.0840000000000001</v>
      </c>
      <c r="U11" s="1">
        <v>1.0469999999999999</v>
      </c>
      <c r="V11" s="1">
        <v>0.71599999999999997</v>
      </c>
      <c r="W11" s="1">
        <v>0.83699999999999997</v>
      </c>
      <c r="X11" s="1">
        <v>0.80200000000000005</v>
      </c>
      <c r="Y11" s="1">
        <v>0.91300000000000003</v>
      </c>
      <c r="Z11" s="1">
        <v>0.96499999999999997</v>
      </c>
      <c r="AA11" s="1">
        <v>0.97099999999999997</v>
      </c>
      <c r="AB11" s="1">
        <v>0.90500000000000003</v>
      </c>
      <c r="AC11" s="1">
        <v>0.877</v>
      </c>
      <c r="AD11" s="1">
        <v>0.96799999999999997</v>
      </c>
      <c r="AE11" s="1">
        <v>0.98099999999999998</v>
      </c>
      <c r="AF11" s="1">
        <v>0.99199999999999999</v>
      </c>
      <c r="AG11" s="1">
        <v>0.96799999999999997</v>
      </c>
      <c r="AH11" s="1">
        <v>1.0089999999999999</v>
      </c>
      <c r="AI11" s="1">
        <v>0.93700000000000006</v>
      </c>
      <c r="AJ11" s="1">
        <v>0.91200000000000003</v>
      </c>
    </row>
    <row r="12" spans="1:36" x14ac:dyDescent="0.25">
      <c r="A12" s="7" t="s">
        <v>128</v>
      </c>
      <c r="B12" s="1">
        <v>44.996000000000002</v>
      </c>
      <c r="C12" s="1">
        <v>44.587000000000003</v>
      </c>
      <c r="D12" s="1">
        <v>44.2</v>
      </c>
      <c r="E12" s="1">
        <v>44.425999999999995</v>
      </c>
      <c r="F12" s="1">
        <v>45.464999999999996</v>
      </c>
      <c r="G12" s="1">
        <v>46.988999999999997</v>
      </c>
      <c r="H12" s="1">
        <v>43.753</v>
      </c>
      <c r="I12" s="1">
        <v>44.969000000000001</v>
      </c>
      <c r="J12" s="1">
        <v>48.5</v>
      </c>
      <c r="K12" s="1">
        <v>48.704000000000001</v>
      </c>
      <c r="L12" s="1">
        <v>50.780999999999999</v>
      </c>
      <c r="M12" s="1">
        <v>48.408999999999999</v>
      </c>
      <c r="N12" s="1">
        <v>46.503</v>
      </c>
      <c r="O12" s="1">
        <v>46.879999999999995</v>
      </c>
      <c r="P12" s="1">
        <v>50.463000000000001</v>
      </c>
      <c r="Q12" s="1">
        <v>51.055999999999997</v>
      </c>
      <c r="R12" s="1">
        <v>48.957999999999998</v>
      </c>
      <c r="S12" s="1">
        <v>48.896999999999998</v>
      </c>
      <c r="T12" s="1">
        <v>49.617000000000004</v>
      </c>
      <c r="U12" s="1">
        <v>40.213999999999999</v>
      </c>
      <c r="V12" s="1">
        <v>43.374000000000002</v>
      </c>
      <c r="W12" s="1">
        <v>43.084000000000003</v>
      </c>
      <c r="X12" s="1">
        <v>42.252000000000002</v>
      </c>
      <c r="Y12" s="1">
        <v>42.064999999999998</v>
      </c>
      <c r="Z12" s="1">
        <v>43.191000000000003</v>
      </c>
      <c r="AA12" s="1">
        <v>43.719000000000001</v>
      </c>
      <c r="AB12" s="1">
        <v>44.661999999999999</v>
      </c>
      <c r="AC12" s="1">
        <v>44.670999999999999</v>
      </c>
      <c r="AD12" s="1">
        <v>45.234000000000002</v>
      </c>
      <c r="AE12" s="1">
        <v>44.82</v>
      </c>
      <c r="AF12" s="1">
        <v>45.365000000000002</v>
      </c>
      <c r="AG12" s="1">
        <v>47.451999999999998</v>
      </c>
      <c r="AH12" s="1">
        <v>46.286999999999999</v>
      </c>
      <c r="AI12" s="1">
        <v>43.826999999999998</v>
      </c>
      <c r="AJ12" s="1">
        <v>44.442</v>
      </c>
    </row>
    <row r="13" spans="1:36" x14ac:dyDescent="0.25">
      <c r="A13" s="7" t="s">
        <v>135</v>
      </c>
      <c r="B13" s="1">
        <v>3.907</v>
      </c>
      <c r="C13" s="1">
        <v>3.9420000000000002</v>
      </c>
      <c r="D13" s="1">
        <v>3.6509999999999998</v>
      </c>
      <c r="E13" s="1">
        <v>3.8460000000000001</v>
      </c>
      <c r="F13" s="1">
        <v>4.0540000000000003</v>
      </c>
      <c r="G13" s="1">
        <v>4.242</v>
      </c>
      <c r="H13" s="1">
        <v>4.2850000000000001</v>
      </c>
      <c r="I13" s="1">
        <v>4.6539999999999999</v>
      </c>
      <c r="J13" s="1">
        <v>3.976</v>
      </c>
      <c r="K13" s="1">
        <v>4.4059999999999997</v>
      </c>
      <c r="L13" s="1">
        <v>3.9910000000000001</v>
      </c>
      <c r="M13" s="1">
        <v>4.319</v>
      </c>
      <c r="N13" s="1">
        <v>4.09</v>
      </c>
      <c r="O13" s="1">
        <v>4.1660000000000004</v>
      </c>
      <c r="P13" s="1">
        <v>4.0190000000000001</v>
      </c>
      <c r="Q13" s="1">
        <v>4.327</v>
      </c>
      <c r="R13" s="1">
        <v>4.2610000000000001</v>
      </c>
      <c r="S13" s="1">
        <v>4.5119999999999996</v>
      </c>
      <c r="T13" s="1">
        <v>4.532</v>
      </c>
      <c r="U13" s="1">
        <v>3.7090000000000001</v>
      </c>
      <c r="V13" s="1">
        <v>5.5309999999999997</v>
      </c>
      <c r="W13" s="1">
        <v>5.6</v>
      </c>
      <c r="X13" s="1">
        <v>4.4039999999999999</v>
      </c>
      <c r="Y13" s="1">
        <v>4.3849999999999998</v>
      </c>
      <c r="Z13" s="1">
        <v>2.923</v>
      </c>
      <c r="AA13" s="1">
        <v>3.0819999999999999</v>
      </c>
      <c r="AB13" s="1">
        <v>2.7050000000000001</v>
      </c>
      <c r="AC13" s="1">
        <v>2.98</v>
      </c>
      <c r="AD13" s="1">
        <v>3.278</v>
      </c>
      <c r="AE13" s="1">
        <v>4.0190000000000001</v>
      </c>
      <c r="AF13" s="1">
        <v>4.1390000000000002</v>
      </c>
      <c r="AG13" s="1">
        <v>4.8609999999999998</v>
      </c>
      <c r="AH13" s="1">
        <v>4.7569999999999997</v>
      </c>
      <c r="AI13" s="1">
        <v>4.4290000000000003</v>
      </c>
      <c r="AJ13" s="1">
        <v>4.6749999999999998</v>
      </c>
    </row>
    <row r="14" spans="1:36" x14ac:dyDescent="0.25">
      <c r="A14" s="7" t="s">
        <v>9</v>
      </c>
      <c r="B14" s="1">
        <v>0.188</v>
      </c>
      <c r="C14" s="1">
        <v>0.215</v>
      </c>
      <c r="D14" s="1">
        <v>0.221</v>
      </c>
      <c r="E14" s="1">
        <v>0.23699999999999999</v>
      </c>
      <c r="F14" s="1">
        <v>0.35</v>
      </c>
      <c r="G14" s="1">
        <v>0.39700000000000002</v>
      </c>
      <c r="H14" s="1">
        <v>0.31900000000000001</v>
      </c>
      <c r="I14" s="1">
        <v>0.26500000000000001</v>
      </c>
      <c r="J14" s="1">
        <v>0.24299999999999999</v>
      </c>
      <c r="K14" s="1">
        <v>0.23400000000000001</v>
      </c>
      <c r="L14" s="1">
        <v>0.22800000000000001</v>
      </c>
      <c r="M14" s="1">
        <v>0.21199999999999999</v>
      </c>
      <c r="N14" s="1">
        <v>0.28799999999999998</v>
      </c>
      <c r="O14" s="1">
        <v>0.30399999999999999</v>
      </c>
      <c r="P14" s="1">
        <v>0.29499999999999998</v>
      </c>
      <c r="Q14" s="1">
        <v>0.312</v>
      </c>
      <c r="R14" s="1">
        <v>0.307</v>
      </c>
      <c r="S14" s="1">
        <v>0.311</v>
      </c>
      <c r="T14" s="1">
        <v>0.318</v>
      </c>
      <c r="U14" s="1">
        <v>0.35499999999999998</v>
      </c>
      <c r="V14" s="1">
        <v>0.55800000000000005</v>
      </c>
      <c r="W14" s="1">
        <v>0.56400000000000006</v>
      </c>
      <c r="X14" s="1">
        <v>0.55500000000000005</v>
      </c>
      <c r="Y14" s="1">
        <v>0.55899999999999994</v>
      </c>
      <c r="Z14" s="1">
        <v>0.58799999999999997</v>
      </c>
      <c r="AA14" s="1">
        <v>0.60199999999999998</v>
      </c>
      <c r="AB14" s="1">
        <v>0.55499999999999994</v>
      </c>
      <c r="AC14" s="1">
        <v>0.53200000000000003</v>
      </c>
      <c r="AD14" s="1">
        <v>0.47199999999999998</v>
      </c>
      <c r="AE14" s="1">
        <v>0.45299999999999996</v>
      </c>
      <c r="AF14" s="1">
        <v>0.47899999999999998</v>
      </c>
      <c r="AG14" s="1">
        <v>0.68799999999999994</v>
      </c>
      <c r="AH14" s="1">
        <v>0.64700000000000002</v>
      </c>
      <c r="AI14" s="1">
        <v>0.52100000000000002</v>
      </c>
      <c r="AJ14" s="1">
        <v>0.59599999999999997</v>
      </c>
    </row>
    <row r="15" spans="1:36" s="7" customFormat="1" x14ac:dyDescent="0.25">
      <c r="A15" s="7" t="s">
        <v>129</v>
      </c>
      <c r="B15" s="24">
        <f>SUM(B6:B14)</f>
        <v>71.11</v>
      </c>
      <c r="C15" s="24">
        <f t="shared" ref="C15:AJ15" si="0">SUM(C6:C14)</f>
        <v>69.536000000000001</v>
      </c>
      <c r="D15" s="24">
        <f t="shared" si="0"/>
        <v>68.325000000000003</v>
      </c>
      <c r="E15" s="24">
        <f t="shared" si="0"/>
        <v>69.430999999999997</v>
      </c>
      <c r="F15" s="24">
        <f t="shared" si="0"/>
        <v>74.436999999999998</v>
      </c>
      <c r="G15" s="24">
        <f t="shared" si="0"/>
        <v>75.865000000000009</v>
      </c>
      <c r="H15" s="24">
        <f t="shared" si="0"/>
        <v>74.003</v>
      </c>
      <c r="I15" s="24">
        <f t="shared" si="0"/>
        <v>75.528999999999996</v>
      </c>
      <c r="J15" s="24">
        <f t="shared" si="0"/>
        <v>79.105999999999995</v>
      </c>
      <c r="K15" s="24">
        <f t="shared" si="0"/>
        <v>78.518000000000001</v>
      </c>
      <c r="L15" s="24">
        <f t="shared" si="0"/>
        <v>79.834000000000003</v>
      </c>
      <c r="M15" s="24">
        <f t="shared" si="0"/>
        <v>77.209000000000003</v>
      </c>
      <c r="N15" s="24">
        <f t="shared" si="0"/>
        <v>72.622</v>
      </c>
      <c r="O15" s="24">
        <f t="shared" si="0"/>
        <v>74.461999999999989</v>
      </c>
      <c r="P15" s="24">
        <f t="shared" si="0"/>
        <v>78.601000000000013</v>
      </c>
      <c r="Q15" s="24">
        <f t="shared" si="0"/>
        <v>77.199999999999989</v>
      </c>
      <c r="R15" s="24">
        <f t="shared" si="0"/>
        <v>75.623999999999995</v>
      </c>
      <c r="S15" s="24">
        <f t="shared" si="0"/>
        <v>74.623999999999995</v>
      </c>
      <c r="T15" s="24">
        <f t="shared" si="0"/>
        <v>75.83</v>
      </c>
      <c r="U15" s="24">
        <f t="shared" si="0"/>
        <v>62.345999999999997</v>
      </c>
      <c r="V15" s="24">
        <f t="shared" si="0"/>
        <v>69.884000000000015</v>
      </c>
      <c r="W15" s="24">
        <f t="shared" si="0"/>
        <v>69.566000000000003</v>
      </c>
      <c r="X15" s="24">
        <f t="shared" si="0"/>
        <v>66.813000000000002</v>
      </c>
      <c r="Y15" s="24">
        <f t="shared" si="0"/>
        <v>66.623000000000005</v>
      </c>
      <c r="Z15" s="24">
        <f t="shared" si="0"/>
        <v>65.810999999999993</v>
      </c>
      <c r="AA15" s="24">
        <f t="shared" si="0"/>
        <v>66.888999999999996</v>
      </c>
      <c r="AB15" s="24">
        <f t="shared" si="0"/>
        <v>66.953000000000003</v>
      </c>
      <c r="AC15" s="24">
        <f t="shared" si="0"/>
        <v>67.688000000000002</v>
      </c>
      <c r="AD15" s="24">
        <f t="shared" si="0"/>
        <v>68.585000000000008</v>
      </c>
      <c r="AE15" s="24">
        <f t="shared" si="0"/>
        <v>68.930000000000007</v>
      </c>
      <c r="AF15" s="24">
        <f t="shared" si="0"/>
        <v>69.588999999999999</v>
      </c>
      <c r="AG15" s="24">
        <f t="shared" si="0"/>
        <v>73.878</v>
      </c>
      <c r="AH15" s="24">
        <f t="shared" si="0"/>
        <v>71.504000000000005</v>
      </c>
      <c r="AI15" s="24">
        <f t="shared" si="0"/>
        <v>67.734999999999999</v>
      </c>
      <c r="AJ15" s="24">
        <f t="shared" si="0"/>
        <v>67.775000000000006</v>
      </c>
    </row>
    <row r="18" spans="1:39" x14ac:dyDescent="0.25">
      <c r="A18" s="26" t="s">
        <v>160</v>
      </c>
    </row>
    <row r="19" spans="1:39" s="7" customFormat="1" x14ac:dyDescent="0.25">
      <c r="B19" s="7" t="s">
        <v>94</v>
      </c>
      <c r="C19" s="7" t="s">
        <v>95</v>
      </c>
      <c r="D19" s="7" t="s">
        <v>96</v>
      </c>
      <c r="E19" s="7" t="s">
        <v>97</v>
      </c>
      <c r="F19" s="7" t="s">
        <v>98</v>
      </c>
      <c r="G19" s="7" t="s">
        <v>99</v>
      </c>
      <c r="H19" s="7" t="s">
        <v>100</v>
      </c>
      <c r="I19" s="7" t="s">
        <v>101</v>
      </c>
      <c r="J19" s="7" t="s">
        <v>102</v>
      </c>
      <c r="K19" s="7" t="s">
        <v>103</v>
      </c>
      <c r="L19" s="7" t="s">
        <v>104</v>
      </c>
      <c r="M19" s="7" t="s">
        <v>105</v>
      </c>
      <c r="N19" s="7" t="s">
        <v>106</v>
      </c>
      <c r="O19" s="7" t="s">
        <v>107</v>
      </c>
      <c r="P19" s="7" t="s">
        <v>108</v>
      </c>
      <c r="Q19" s="7" t="s">
        <v>109</v>
      </c>
      <c r="R19" s="7" t="s">
        <v>110</v>
      </c>
      <c r="S19" s="7" t="s">
        <v>111</v>
      </c>
      <c r="T19" s="7" t="s">
        <v>112</v>
      </c>
      <c r="U19" s="7" t="s">
        <v>113</v>
      </c>
      <c r="V19" s="7" t="s">
        <v>114</v>
      </c>
      <c r="W19" s="7" t="s">
        <v>115</v>
      </c>
      <c r="X19" s="7" t="s">
        <v>116</v>
      </c>
      <c r="Y19" s="7" t="s">
        <v>117</v>
      </c>
      <c r="Z19" s="7" t="s">
        <v>118</v>
      </c>
      <c r="AA19" s="7" t="s">
        <v>119</v>
      </c>
      <c r="AB19" s="7" t="s">
        <v>120</v>
      </c>
      <c r="AC19" s="7" t="s">
        <v>121</v>
      </c>
      <c r="AD19" s="7" t="s">
        <v>122</v>
      </c>
      <c r="AE19" s="7" t="s">
        <v>123</v>
      </c>
      <c r="AF19" s="7" t="s">
        <v>131</v>
      </c>
      <c r="AG19" s="7">
        <v>2021</v>
      </c>
      <c r="AH19" s="7">
        <v>2022</v>
      </c>
      <c r="AI19" s="7">
        <v>2023</v>
      </c>
      <c r="AJ19" s="7">
        <f>AI19+1</f>
        <v>2024</v>
      </c>
    </row>
    <row r="20" spans="1:39" x14ac:dyDescent="0.25">
      <c r="A20" s="6" t="s">
        <v>161</v>
      </c>
      <c r="B20" s="1">
        <v>18.068999999999999</v>
      </c>
      <c r="C20" s="1">
        <v>18.332999999999998</v>
      </c>
      <c r="D20" s="1">
        <v>17.483000000000001</v>
      </c>
      <c r="E20" s="1">
        <v>17.86</v>
      </c>
      <c r="F20" s="1">
        <v>18.238</v>
      </c>
      <c r="G20" s="1">
        <v>18.399000000000001</v>
      </c>
      <c r="H20" s="1">
        <v>17.041</v>
      </c>
      <c r="I20" s="1">
        <v>18.338000000000001</v>
      </c>
      <c r="J20" s="1">
        <v>20.032</v>
      </c>
      <c r="K20" s="1">
        <v>20.132000000000001</v>
      </c>
      <c r="L20" s="1">
        <v>20.574999999999999</v>
      </c>
      <c r="M20" s="1">
        <v>20.463000000000001</v>
      </c>
      <c r="N20" s="1">
        <v>19.640999999999998</v>
      </c>
      <c r="O20" s="1">
        <v>21.536999999999999</v>
      </c>
      <c r="P20" s="1">
        <v>23.225000000000001</v>
      </c>
      <c r="Q20" s="1">
        <v>24.64</v>
      </c>
      <c r="R20" s="1">
        <v>24.547999999999998</v>
      </c>
      <c r="S20" s="1">
        <v>23.831</v>
      </c>
      <c r="T20" s="1">
        <v>23.922999999999998</v>
      </c>
      <c r="U20" s="1">
        <v>19.968</v>
      </c>
      <c r="V20" s="1">
        <v>20.024000000000001</v>
      </c>
      <c r="W20" s="1">
        <v>19.655999999999999</v>
      </c>
      <c r="X20" s="1">
        <v>19.748999999999999</v>
      </c>
      <c r="Y20" s="1">
        <v>19.895</v>
      </c>
      <c r="Z20" s="1">
        <v>20.36</v>
      </c>
      <c r="AA20" s="1">
        <v>21.001999999999999</v>
      </c>
      <c r="AB20" s="1">
        <v>21.434000000000001</v>
      </c>
      <c r="AC20" s="1">
        <v>21.527999999999999</v>
      </c>
      <c r="AD20" s="1">
        <v>22.391999999999999</v>
      </c>
      <c r="AE20" s="1">
        <v>22.529</v>
      </c>
      <c r="AF20" s="1">
        <v>22.791</v>
      </c>
      <c r="AG20" s="1">
        <v>24.082000000000001</v>
      </c>
      <c r="AH20" s="1">
        <v>23.756</v>
      </c>
      <c r="AI20" s="1">
        <v>22.21</v>
      </c>
      <c r="AJ20" s="65">
        <v>23.402000000000001</v>
      </c>
      <c r="AK20" s="8"/>
      <c r="AM20" s="6"/>
    </row>
    <row r="21" spans="1:39" x14ac:dyDescent="0.25">
      <c r="A21" s="6" t="s">
        <v>162</v>
      </c>
      <c r="B21" s="1">
        <v>14.775</v>
      </c>
      <c r="C21" s="1">
        <v>13.228</v>
      </c>
      <c r="D21" s="1">
        <v>13.145</v>
      </c>
      <c r="E21" s="1">
        <v>11.374000000000001</v>
      </c>
      <c r="F21" s="1">
        <v>13.055999999999999</v>
      </c>
      <c r="G21" s="1">
        <v>14.132999999999999</v>
      </c>
      <c r="H21" s="1">
        <v>13.795999999999999</v>
      </c>
      <c r="I21" s="1">
        <v>13.461</v>
      </c>
      <c r="J21" s="1">
        <v>15.077999999999999</v>
      </c>
      <c r="K21" s="1">
        <v>14.855</v>
      </c>
      <c r="L21" s="1">
        <v>15.292999999999999</v>
      </c>
      <c r="M21" s="1">
        <v>13.468</v>
      </c>
      <c r="N21" s="1">
        <v>11.93</v>
      </c>
      <c r="O21" s="1">
        <v>11.103</v>
      </c>
      <c r="P21" s="1">
        <v>13.122999999999999</v>
      </c>
      <c r="Q21" s="1">
        <v>10.741</v>
      </c>
      <c r="R21" s="1">
        <v>8.7390000000000008</v>
      </c>
      <c r="S21" s="1">
        <v>9.0169999999999995</v>
      </c>
      <c r="T21" s="1">
        <v>9.3960000000000008</v>
      </c>
      <c r="U21" s="1">
        <v>6.657</v>
      </c>
      <c r="V21" s="1">
        <v>8.2650000000000006</v>
      </c>
      <c r="W21" s="1">
        <v>8.9169999999999998</v>
      </c>
      <c r="X21" s="1">
        <v>8.8689999999999998</v>
      </c>
      <c r="Y21" s="1">
        <v>9.0090000000000003</v>
      </c>
      <c r="Z21" s="1">
        <v>9.3439999999999994</v>
      </c>
      <c r="AA21" s="1">
        <v>9.0190000000000001</v>
      </c>
      <c r="AB21" s="1">
        <v>9.4049999999999994</v>
      </c>
      <c r="AC21" s="1">
        <v>9.8450000000000006</v>
      </c>
      <c r="AD21" s="1">
        <v>9.5609999999999999</v>
      </c>
      <c r="AE21" s="1">
        <v>9.4559999999999995</v>
      </c>
      <c r="AF21" s="1">
        <v>9.4160000000000004</v>
      </c>
      <c r="AG21" s="1">
        <v>9.7439999999999998</v>
      </c>
      <c r="AH21" s="1">
        <v>9.5960000000000001</v>
      </c>
      <c r="AI21" s="1">
        <v>8.9619999999999997</v>
      </c>
      <c r="AJ21" s="65">
        <v>8.907</v>
      </c>
      <c r="AK21" s="8"/>
      <c r="AM21" s="6"/>
    </row>
    <row r="22" spans="1:39" x14ac:dyDescent="0.25">
      <c r="A22" s="6" t="s">
        <v>163</v>
      </c>
      <c r="B22" s="1">
        <v>12.173999999999999</v>
      </c>
      <c r="C22" s="1">
        <v>12.234999999999999</v>
      </c>
      <c r="D22" s="1">
        <v>11.215999999999999</v>
      </c>
      <c r="E22" s="1">
        <v>13.276999999999999</v>
      </c>
      <c r="F22" s="1">
        <v>13.63</v>
      </c>
      <c r="G22" s="1">
        <v>13.347</v>
      </c>
      <c r="H22" s="1">
        <v>13.273999999999999</v>
      </c>
      <c r="I22" s="1">
        <v>14.781000000000001</v>
      </c>
      <c r="J22" s="1">
        <v>15.445</v>
      </c>
      <c r="K22" s="1">
        <v>15.125999999999999</v>
      </c>
      <c r="L22" s="1">
        <v>16.009</v>
      </c>
      <c r="M22" s="1">
        <v>15.788</v>
      </c>
      <c r="N22" s="1">
        <v>14.135</v>
      </c>
      <c r="O22" s="1">
        <v>15.106</v>
      </c>
      <c r="P22" s="1">
        <v>15.573</v>
      </c>
      <c r="Q22" s="1">
        <v>15.425000000000001</v>
      </c>
      <c r="R22" s="1">
        <v>15.792999999999999</v>
      </c>
      <c r="S22" s="1">
        <v>15.622999999999999</v>
      </c>
      <c r="T22" s="1">
        <v>16.466000000000001</v>
      </c>
      <c r="U22" s="1">
        <v>14.337</v>
      </c>
      <c r="V22" s="1">
        <v>16.707000000000001</v>
      </c>
      <c r="W22" s="1">
        <v>16.606999999999999</v>
      </c>
      <c r="X22" s="1">
        <v>16.122</v>
      </c>
      <c r="Y22" s="1">
        <v>16.436</v>
      </c>
      <c r="Z22" s="1">
        <v>17.169</v>
      </c>
      <c r="AA22" s="1">
        <v>17.838000000000001</v>
      </c>
      <c r="AB22" s="1">
        <v>16.721</v>
      </c>
      <c r="AC22" s="1">
        <v>16.460999999999999</v>
      </c>
      <c r="AD22" s="1">
        <v>16.846</v>
      </c>
      <c r="AE22" s="1">
        <v>17.111000000000001</v>
      </c>
      <c r="AF22" s="1">
        <v>18.114000000000001</v>
      </c>
      <c r="AG22" s="1">
        <v>19.277999999999999</v>
      </c>
      <c r="AH22" s="1">
        <v>17.811</v>
      </c>
      <c r="AI22" s="1">
        <v>16.98</v>
      </c>
      <c r="AJ22" s="65">
        <v>15.972</v>
      </c>
      <c r="AK22" s="8"/>
      <c r="AM22" s="6"/>
    </row>
    <row r="23" spans="1:39" x14ac:dyDescent="0.25">
      <c r="A23" s="6" t="s">
        <v>164</v>
      </c>
      <c r="B23" s="1">
        <v>3.294</v>
      </c>
      <c r="C23" s="1">
        <v>3.1309999999999998</v>
      </c>
      <c r="D23" s="1">
        <v>3.5910000000000002</v>
      </c>
      <c r="E23" s="1">
        <v>3.8679999999999999</v>
      </c>
      <c r="F23" s="1">
        <v>4.17</v>
      </c>
      <c r="G23" s="1">
        <v>4.3220000000000001</v>
      </c>
      <c r="H23" s="1">
        <v>4.391</v>
      </c>
      <c r="I23" s="1">
        <v>4.3099999999999996</v>
      </c>
      <c r="J23" s="1">
        <v>4.1379999999999999</v>
      </c>
      <c r="K23" s="1">
        <v>3.7869999999999999</v>
      </c>
      <c r="L23" s="1">
        <v>3.8260000000000001</v>
      </c>
      <c r="M23" s="1">
        <v>3.6379999999999999</v>
      </c>
      <c r="N23" s="1">
        <v>3.65</v>
      </c>
      <c r="O23" s="1">
        <v>3.94</v>
      </c>
      <c r="P23" s="1">
        <v>3.7010000000000001</v>
      </c>
      <c r="Q23" s="1">
        <v>3.76</v>
      </c>
      <c r="R23" s="1">
        <v>4.0869999999999997</v>
      </c>
      <c r="S23" s="1">
        <v>4.2290000000000001</v>
      </c>
      <c r="T23" s="1">
        <v>4.5759999999999996</v>
      </c>
      <c r="U23" s="1">
        <v>3.8</v>
      </c>
      <c r="V23" s="1">
        <v>3.8780000000000001</v>
      </c>
      <c r="W23" s="1">
        <v>4.2140000000000004</v>
      </c>
      <c r="X23" s="1">
        <v>4.1139999999999999</v>
      </c>
      <c r="Y23" s="1">
        <v>4.2240000000000002</v>
      </c>
      <c r="Z23" s="1">
        <v>3.8149999999999999</v>
      </c>
      <c r="AA23" s="1">
        <v>3.9169999999999998</v>
      </c>
      <c r="AB23" s="1">
        <v>3.9969999999999999</v>
      </c>
      <c r="AC23" s="1">
        <v>4.17</v>
      </c>
      <c r="AD23" s="1">
        <v>4.3150000000000004</v>
      </c>
      <c r="AE23" s="1">
        <v>4.1379999999999999</v>
      </c>
      <c r="AF23" s="1">
        <v>3.879</v>
      </c>
      <c r="AG23" s="1">
        <v>4.0460000000000003</v>
      </c>
      <c r="AH23" s="1">
        <v>3.9910000000000001</v>
      </c>
      <c r="AI23" s="1">
        <v>3.593</v>
      </c>
      <c r="AJ23" s="65">
        <v>3.4380000000000002</v>
      </c>
      <c r="AK23" s="8"/>
      <c r="AM23" s="6"/>
    </row>
    <row r="24" spans="1:39" x14ac:dyDescent="0.25">
      <c r="A24" s="6" t="s">
        <v>165</v>
      </c>
      <c r="B24" s="1">
        <v>12.987</v>
      </c>
      <c r="C24" s="1">
        <v>12.718999999999999</v>
      </c>
      <c r="D24" s="1">
        <v>11.914</v>
      </c>
      <c r="E24" s="1">
        <v>13.192</v>
      </c>
      <c r="F24" s="1">
        <v>14.079000000000001</v>
      </c>
      <c r="G24" s="1">
        <v>14.68</v>
      </c>
      <c r="H24" s="1">
        <v>14.946</v>
      </c>
      <c r="I24" s="1">
        <v>14.33</v>
      </c>
      <c r="J24" s="1">
        <v>13.416</v>
      </c>
      <c r="K24" s="1">
        <v>13.949</v>
      </c>
      <c r="L24" s="1">
        <v>13.73</v>
      </c>
      <c r="M24" s="1">
        <v>13.736000000000001</v>
      </c>
      <c r="N24" s="1">
        <v>13.278</v>
      </c>
      <c r="O24" s="1">
        <v>13.13</v>
      </c>
      <c r="P24" s="1">
        <v>13.311</v>
      </c>
      <c r="Q24" s="1">
        <v>13.212</v>
      </c>
      <c r="R24" s="1">
        <v>12.759</v>
      </c>
      <c r="S24" s="1">
        <v>12.548999999999999</v>
      </c>
      <c r="T24" s="1">
        <v>12.071999999999999</v>
      </c>
      <c r="U24" s="1">
        <v>9.8770000000000007</v>
      </c>
      <c r="V24" s="1">
        <v>11.736000000000001</v>
      </c>
      <c r="W24" s="1">
        <v>11.192</v>
      </c>
      <c r="X24" s="1">
        <v>9.2170000000000005</v>
      </c>
      <c r="Y24" s="1">
        <v>8.1389999999999993</v>
      </c>
      <c r="Z24" s="1">
        <v>6.4139999999999997</v>
      </c>
      <c r="AA24" s="1">
        <v>6.4630000000000001</v>
      </c>
      <c r="AB24" s="1">
        <v>6.7930000000000001</v>
      </c>
      <c r="AC24" s="1">
        <v>7.0730000000000004</v>
      </c>
      <c r="AD24" s="1">
        <v>7.1959999999999997</v>
      </c>
      <c r="AE24" s="1">
        <v>7.23</v>
      </c>
      <c r="AF24" s="1">
        <v>6.8949999999999996</v>
      </c>
      <c r="AG24" s="1">
        <v>7.52</v>
      </c>
      <c r="AH24" s="1">
        <v>7.2610000000000001</v>
      </c>
      <c r="AI24" s="1">
        <v>6.7270000000000003</v>
      </c>
      <c r="AJ24" s="65">
        <v>7.04</v>
      </c>
      <c r="AK24" s="8"/>
      <c r="AM24" s="6"/>
    </row>
    <row r="25" spans="1:39" x14ac:dyDescent="0.25">
      <c r="A25" s="6" t="s">
        <v>166</v>
      </c>
      <c r="B25" s="1">
        <v>4.423</v>
      </c>
      <c r="C25" s="1">
        <v>4.452</v>
      </c>
      <c r="D25" s="1">
        <v>5.4059999999999997</v>
      </c>
      <c r="E25" s="1">
        <v>5.1539999999999999</v>
      </c>
      <c r="F25" s="1">
        <v>5.085</v>
      </c>
      <c r="G25" s="1">
        <v>4.9589999999999996</v>
      </c>
      <c r="H25" s="1">
        <v>4.7690000000000001</v>
      </c>
      <c r="I25" s="1">
        <v>4.7229999999999999</v>
      </c>
      <c r="J25" s="1">
        <v>5.2619999999999996</v>
      </c>
      <c r="K25" s="1">
        <v>5.234</v>
      </c>
      <c r="L25" s="1">
        <v>4.99</v>
      </c>
      <c r="M25" s="1">
        <v>4.7430000000000003</v>
      </c>
      <c r="N25" s="1">
        <v>4.6260000000000003</v>
      </c>
      <c r="O25" s="1">
        <v>4.6289999999999996</v>
      </c>
      <c r="P25" s="1">
        <v>4.6749999999999998</v>
      </c>
      <c r="Q25" s="1">
        <v>4.3179999999999996</v>
      </c>
      <c r="R25" s="1">
        <v>4.4059999999999997</v>
      </c>
      <c r="S25" s="1">
        <v>4.3040000000000003</v>
      </c>
      <c r="T25" s="1">
        <v>4.4649999999999999</v>
      </c>
      <c r="U25" s="1">
        <v>3.9129999999999998</v>
      </c>
      <c r="V25" s="1">
        <v>4.6669999999999998</v>
      </c>
      <c r="W25" s="1">
        <v>4.4409999999999998</v>
      </c>
      <c r="X25" s="1">
        <v>4.2519999999999998</v>
      </c>
      <c r="Y25" s="1">
        <v>4.2880000000000003</v>
      </c>
      <c r="Z25" s="1">
        <v>4.2309999999999999</v>
      </c>
      <c r="AA25" s="1">
        <v>4.3970000000000002</v>
      </c>
      <c r="AB25" s="1">
        <v>4.5709999999999997</v>
      </c>
      <c r="AC25" s="1">
        <v>4.8739999999999997</v>
      </c>
      <c r="AD25" s="1">
        <v>4.4290000000000003</v>
      </c>
      <c r="AE25" s="1">
        <v>4.4210000000000003</v>
      </c>
      <c r="AF25" s="1">
        <v>4.5709999999999997</v>
      </c>
      <c r="AG25" s="1">
        <v>4.8170000000000002</v>
      </c>
      <c r="AH25" s="1">
        <v>4.7510000000000003</v>
      </c>
      <c r="AI25" s="1">
        <v>5.0970000000000004</v>
      </c>
      <c r="AJ25" s="65">
        <v>4.7709999999999999</v>
      </c>
      <c r="AK25" s="8"/>
      <c r="AM25" s="6"/>
    </row>
    <row r="26" spans="1:39" x14ac:dyDescent="0.25">
      <c r="A26" s="6" t="s">
        <v>167</v>
      </c>
      <c r="B26" s="1">
        <v>2.7210000000000001</v>
      </c>
      <c r="C26" s="1">
        <v>2.6930000000000001</v>
      </c>
      <c r="D26" s="1">
        <v>2.9969999999999999</v>
      </c>
      <c r="E26" s="1">
        <v>2.2490000000000001</v>
      </c>
      <c r="F26" s="1">
        <v>3.3239999999999998</v>
      </c>
      <c r="G26" s="1">
        <v>3.4220000000000002</v>
      </c>
      <c r="H26" s="1">
        <v>3.149</v>
      </c>
      <c r="I26" s="1">
        <v>3.238</v>
      </c>
      <c r="J26" s="1">
        <v>3.16</v>
      </c>
      <c r="K26" s="1">
        <v>3.1080000000000001</v>
      </c>
      <c r="L26" s="1">
        <v>2.9710000000000001</v>
      </c>
      <c r="M26" s="1">
        <v>2.8690000000000002</v>
      </c>
      <c r="N26" s="1">
        <v>3.0470000000000002</v>
      </c>
      <c r="O26" s="1">
        <v>2.6080000000000001</v>
      </c>
      <c r="P26" s="1">
        <v>2.5449999999999999</v>
      </c>
      <c r="Q26" s="1">
        <v>2.6659999999999999</v>
      </c>
      <c r="R26" s="1">
        <v>2.8260000000000001</v>
      </c>
      <c r="S26" s="1">
        <v>2.5960000000000001</v>
      </c>
      <c r="T26" s="1">
        <v>2.4910000000000001</v>
      </c>
      <c r="U26" s="1">
        <v>1.8380000000000001</v>
      </c>
      <c r="V26" s="1">
        <v>2.2559999999999998</v>
      </c>
      <c r="W26" s="1">
        <v>2.0609999999999999</v>
      </c>
      <c r="X26" s="1">
        <v>2.0739999999999998</v>
      </c>
      <c r="Y26" s="1">
        <v>2.1640000000000001</v>
      </c>
      <c r="Z26" s="1">
        <v>2.2040000000000002</v>
      </c>
      <c r="AA26" s="1">
        <v>2.0009999999999999</v>
      </c>
      <c r="AB26" s="1">
        <v>1.9139999999999999</v>
      </c>
      <c r="AC26" s="1">
        <v>1.7230000000000001</v>
      </c>
      <c r="AD26" s="1">
        <v>1.6559999999999999</v>
      </c>
      <c r="AE26" s="1">
        <v>1.839</v>
      </c>
      <c r="AF26" s="1">
        <v>1.867</v>
      </c>
      <c r="AG26" s="1">
        <v>2.17</v>
      </c>
      <c r="AH26" s="1">
        <v>2.0219999999999998</v>
      </c>
      <c r="AI26" s="1">
        <v>2.2160000000000002</v>
      </c>
      <c r="AJ26" s="65">
        <v>2.3420000000000001</v>
      </c>
      <c r="AK26" s="8"/>
      <c r="AM26" s="6"/>
    </row>
    <row r="27" spans="1:39" x14ac:dyDescent="0.25">
      <c r="A27" s="6" t="s">
        <v>168</v>
      </c>
      <c r="B27" s="1">
        <v>1.34</v>
      </c>
      <c r="C27" s="1">
        <v>1.4019999999999999</v>
      </c>
      <c r="D27" s="1">
        <v>1.3360000000000001</v>
      </c>
      <c r="E27" s="1">
        <v>1.2030000000000001</v>
      </c>
      <c r="F27" s="1">
        <v>1.536</v>
      </c>
      <c r="G27" s="1">
        <v>1.5109999999999999</v>
      </c>
      <c r="H27" s="1">
        <v>1.571</v>
      </c>
      <c r="I27" s="1">
        <v>1.478</v>
      </c>
      <c r="J27" s="1">
        <v>1.615</v>
      </c>
      <c r="K27" s="1">
        <v>1.496</v>
      </c>
      <c r="L27" s="1">
        <v>1.5349999999999999</v>
      </c>
      <c r="M27" s="1">
        <v>1.486</v>
      </c>
      <c r="N27" s="1">
        <v>1.3149999999999999</v>
      </c>
      <c r="O27" s="1">
        <v>1.355</v>
      </c>
      <c r="P27" s="1">
        <v>1.2869999999999999</v>
      </c>
      <c r="Q27" s="1">
        <v>1.3320000000000001</v>
      </c>
      <c r="R27" s="1">
        <v>1.333</v>
      </c>
      <c r="S27" s="1">
        <v>1.3140000000000001</v>
      </c>
      <c r="T27" s="1">
        <v>1.2010000000000001</v>
      </c>
      <c r="U27" s="1">
        <v>0.91900000000000004</v>
      </c>
      <c r="V27" s="1">
        <v>1.04</v>
      </c>
      <c r="W27" s="1">
        <v>0.98399999999999999</v>
      </c>
      <c r="X27" s="1">
        <v>1.0189999999999999</v>
      </c>
      <c r="Y27" s="1">
        <v>0.97</v>
      </c>
      <c r="Z27" s="1">
        <v>0.89200000000000002</v>
      </c>
      <c r="AA27" s="1">
        <v>0.84899999999999998</v>
      </c>
      <c r="AB27" s="1">
        <v>0.83399999999999996</v>
      </c>
      <c r="AC27" s="1">
        <v>0.94499999999999995</v>
      </c>
      <c r="AD27" s="1">
        <v>0.92900000000000005</v>
      </c>
      <c r="AE27" s="1">
        <v>0.94599999999999995</v>
      </c>
      <c r="AF27" s="1">
        <v>0.84499999999999997</v>
      </c>
      <c r="AG27" s="1">
        <v>0.89600000000000002</v>
      </c>
      <c r="AH27" s="1">
        <v>0.82899999999999996</v>
      </c>
      <c r="AI27" s="1">
        <v>0.73899999999999999</v>
      </c>
      <c r="AJ27" s="65">
        <v>0.83799999999999997</v>
      </c>
      <c r="AK27" s="8"/>
      <c r="AM27" s="6"/>
    </row>
    <row r="28" spans="1:39" x14ac:dyDescent="0.25">
      <c r="A28" s="6" t="s">
        <v>169</v>
      </c>
      <c r="B28" s="1">
        <v>1.3260000000000001</v>
      </c>
      <c r="C28" s="1">
        <v>1.341</v>
      </c>
      <c r="D28" s="1">
        <v>1.2390000000000001</v>
      </c>
      <c r="E28" s="1">
        <v>1.2549999999999999</v>
      </c>
      <c r="F28" s="1">
        <v>1.319</v>
      </c>
      <c r="G28" s="1">
        <v>1.089</v>
      </c>
      <c r="H28" s="1">
        <v>1.0649999999999999</v>
      </c>
      <c r="I28" s="1">
        <v>0.872</v>
      </c>
      <c r="J28" s="1">
        <v>0.96099999999999997</v>
      </c>
      <c r="K28" s="1">
        <v>0.83099999999999996</v>
      </c>
      <c r="L28" s="1">
        <v>0.90600000000000003</v>
      </c>
      <c r="M28" s="1">
        <v>1.0189999999999999</v>
      </c>
      <c r="N28" s="1">
        <v>0.98899999999999999</v>
      </c>
      <c r="O28" s="1">
        <v>1.0509999999999999</v>
      </c>
      <c r="P28" s="1">
        <v>1.1559999999999999</v>
      </c>
      <c r="Q28" s="1">
        <v>1.099</v>
      </c>
      <c r="R28" s="1">
        <v>1.1299999999999999</v>
      </c>
      <c r="S28" s="1">
        <v>1.157</v>
      </c>
      <c r="T28" s="1">
        <v>1.232</v>
      </c>
      <c r="U28" s="1">
        <v>1.024</v>
      </c>
      <c r="V28" s="1">
        <v>1.3089999999999999</v>
      </c>
      <c r="W28" s="1">
        <v>1.484</v>
      </c>
      <c r="X28" s="1">
        <v>1.387</v>
      </c>
      <c r="Y28" s="1">
        <v>1.49</v>
      </c>
      <c r="Z28" s="1">
        <v>1.3759999999999999</v>
      </c>
      <c r="AA28" s="1">
        <v>1.3919999999999999</v>
      </c>
      <c r="AB28" s="1">
        <v>1.276</v>
      </c>
      <c r="AC28" s="1">
        <v>1.0660000000000001</v>
      </c>
      <c r="AD28" s="1">
        <v>1.2589999999999999</v>
      </c>
      <c r="AE28" s="1">
        <v>1.2370000000000001</v>
      </c>
      <c r="AF28" s="1">
        <v>1.208</v>
      </c>
      <c r="AG28" s="1">
        <v>1.321</v>
      </c>
      <c r="AH28" s="50">
        <v>1.4810000000000001</v>
      </c>
      <c r="AI28" s="50">
        <v>1.208</v>
      </c>
      <c r="AJ28" s="65">
        <v>1.0760000000000001</v>
      </c>
      <c r="AK28" s="8"/>
      <c r="AM28" s="6"/>
    </row>
    <row r="29" spans="1:39" s="7" customFormat="1" x14ac:dyDescent="0.25">
      <c r="A29" s="7" t="s">
        <v>129</v>
      </c>
      <c r="B29" s="24">
        <f t="shared" ref="B29:AJ29" si="1">SUM(B20:B28)</f>
        <v>71.108999999999995</v>
      </c>
      <c r="C29" s="24">
        <f t="shared" si="1"/>
        <v>69.533999999999992</v>
      </c>
      <c r="D29" s="24">
        <f t="shared" si="1"/>
        <v>68.327000000000012</v>
      </c>
      <c r="E29" s="24">
        <f t="shared" si="1"/>
        <v>69.432000000000002</v>
      </c>
      <c r="F29" s="24">
        <f t="shared" si="1"/>
        <v>74.436999999999998</v>
      </c>
      <c r="G29" s="24">
        <f t="shared" si="1"/>
        <v>75.861999999999995</v>
      </c>
      <c r="H29" s="24">
        <f t="shared" si="1"/>
        <v>74.001999999999995</v>
      </c>
      <c r="I29" s="24">
        <f t="shared" si="1"/>
        <v>75.530999999999992</v>
      </c>
      <c r="J29" s="24">
        <f t="shared" si="1"/>
        <v>79.106999999999985</v>
      </c>
      <c r="K29" s="24">
        <f t="shared" si="1"/>
        <v>78.518000000000001</v>
      </c>
      <c r="L29" s="24">
        <f t="shared" si="1"/>
        <v>79.834999999999994</v>
      </c>
      <c r="M29" s="24">
        <f t="shared" si="1"/>
        <v>77.209999999999994</v>
      </c>
      <c r="N29" s="24">
        <f t="shared" si="1"/>
        <v>72.61099999999999</v>
      </c>
      <c r="O29" s="24">
        <f t="shared" si="1"/>
        <v>74.459000000000017</v>
      </c>
      <c r="P29" s="24">
        <f t="shared" si="1"/>
        <v>78.596000000000004</v>
      </c>
      <c r="Q29" s="24">
        <f t="shared" si="1"/>
        <v>77.192999999999984</v>
      </c>
      <c r="R29" s="24">
        <f t="shared" si="1"/>
        <v>75.620999999999995</v>
      </c>
      <c r="S29" s="24">
        <f t="shared" si="1"/>
        <v>74.61999999999999</v>
      </c>
      <c r="T29" s="24">
        <f t="shared" si="1"/>
        <v>75.822000000000003</v>
      </c>
      <c r="U29" s="24">
        <f t="shared" si="1"/>
        <v>62.332999999999998</v>
      </c>
      <c r="V29" s="24">
        <f t="shared" si="1"/>
        <v>69.882000000000005</v>
      </c>
      <c r="W29" s="24">
        <f t="shared" si="1"/>
        <v>69.555999999999983</v>
      </c>
      <c r="X29" s="24">
        <f t="shared" si="1"/>
        <v>66.802999999999997</v>
      </c>
      <c r="Y29" s="24">
        <f t="shared" si="1"/>
        <v>66.614999999999995</v>
      </c>
      <c r="Z29" s="24">
        <f t="shared" si="1"/>
        <v>65.805000000000007</v>
      </c>
      <c r="AA29" s="24">
        <f t="shared" si="1"/>
        <v>66.878</v>
      </c>
      <c r="AB29" s="24">
        <f t="shared" si="1"/>
        <v>66.944999999999993</v>
      </c>
      <c r="AC29" s="24">
        <f t="shared" si="1"/>
        <v>67.685000000000002</v>
      </c>
      <c r="AD29" s="24">
        <f t="shared" si="1"/>
        <v>68.582999999999998</v>
      </c>
      <c r="AE29" s="24">
        <f t="shared" si="1"/>
        <v>68.906999999999996</v>
      </c>
      <c r="AF29" s="24">
        <f t="shared" si="1"/>
        <v>69.585999999999999</v>
      </c>
      <c r="AG29" s="24">
        <f t="shared" si="1"/>
        <v>73.873999999999995</v>
      </c>
      <c r="AH29" s="24">
        <f t="shared" si="1"/>
        <v>71.498000000000005</v>
      </c>
      <c r="AI29" s="24">
        <f t="shared" si="1"/>
        <v>67.732000000000014</v>
      </c>
      <c r="AJ29" s="24">
        <f t="shared" si="1"/>
        <v>67.785999999999987</v>
      </c>
      <c r="AK29" s="8"/>
      <c r="AM29" s="6"/>
    </row>
  </sheetData>
  <phoneticPr fontId="8" type="noConversion"/>
  <hyperlinks>
    <hyperlink ref="A2" r:id="rId1" xr:uid="{9C33ACFD-928B-4F97-85F6-94ACDB3A766C}"/>
  </hyperlinks>
  <pageMargins left="0.7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4BAA9-7DCD-4F3B-AEBF-74F40EDCA02F}">
  <dimension ref="A1:AL27"/>
  <sheetViews>
    <sheetView zoomScale="80" zoomScaleNormal="80" workbookViewId="0">
      <pane xSplit="1" ySplit="5" topLeftCell="B6" activePane="bottomRight" state="frozen"/>
      <selection pane="topRight" activeCell="N31" sqref="N31"/>
      <selection pane="bottomLeft" activeCell="N31" sqref="N31"/>
      <selection pane="bottomRight" activeCell="AG43" sqref="AG43"/>
    </sheetView>
  </sheetViews>
  <sheetFormatPr baseColWidth="10" defaultColWidth="11.42578125" defaultRowHeight="15" x14ac:dyDescent="0.25"/>
  <cols>
    <col min="1" max="1" width="37.5703125" customWidth="1"/>
    <col min="2" max="2" width="8" customWidth="1"/>
    <col min="3" max="3" width="7.42578125" customWidth="1"/>
    <col min="4" max="21" width="5" bestFit="1" customWidth="1"/>
    <col min="22" max="34" width="5.42578125" customWidth="1"/>
    <col min="35" max="35" width="5.5703125" customWidth="1"/>
    <col min="36" max="36" width="5.7109375" customWidth="1"/>
  </cols>
  <sheetData>
    <row r="1" spans="1:38" ht="18.75" x14ac:dyDescent="0.3">
      <c r="A1" s="2" t="s">
        <v>89</v>
      </c>
    </row>
    <row r="3" spans="1:38" x14ac:dyDescent="0.25">
      <c r="A3" s="3" t="s">
        <v>88</v>
      </c>
      <c r="B3" s="6" t="s">
        <v>91</v>
      </c>
      <c r="E3" s="7" t="s">
        <v>92</v>
      </c>
    </row>
    <row r="5" spans="1:38" s="7" customFormat="1" x14ac:dyDescent="0.25">
      <c r="B5" s="7" t="s">
        <v>94</v>
      </c>
      <c r="C5" s="7" t="s">
        <v>95</v>
      </c>
      <c r="D5" s="7" t="s">
        <v>96</v>
      </c>
      <c r="E5" s="7" t="s">
        <v>97</v>
      </c>
      <c r="F5" s="7" t="s">
        <v>98</v>
      </c>
      <c r="G5" s="7" t="s">
        <v>99</v>
      </c>
      <c r="H5" s="7" t="s">
        <v>100</v>
      </c>
      <c r="I5" s="7" t="s">
        <v>101</v>
      </c>
      <c r="J5" s="7" t="s">
        <v>102</v>
      </c>
      <c r="K5" s="7" t="s">
        <v>103</v>
      </c>
      <c r="L5" s="7" t="s">
        <v>104</v>
      </c>
      <c r="M5" s="7" t="s">
        <v>105</v>
      </c>
      <c r="N5" s="7" t="s">
        <v>106</v>
      </c>
      <c r="O5" s="7" t="s">
        <v>107</v>
      </c>
      <c r="P5" s="7" t="s">
        <v>108</v>
      </c>
      <c r="Q5" s="7" t="s">
        <v>109</v>
      </c>
      <c r="R5" s="7" t="s">
        <v>110</v>
      </c>
      <c r="S5" s="7" t="s">
        <v>111</v>
      </c>
      <c r="T5" s="7" t="s">
        <v>112</v>
      </c>
      <c r="U5" s="7" t="s">
        <v>113</v>
      </c>
      <c r="V5" s="7" t="s">
        <v>114</v>
      </c>
      <c r="W5" s="7" t="s">
        <v>115</v>
      </c>
      <c r="X5" s="7" t="s">
        <v>116</v>
      </c>
      <c r="Y5" s="7" t="s">
        <v>117</v>
      </c>
      <c r="Z5" s="7" t="s">
        <v>118</v>
      </c>
      <c r="AA5" s="7" t="s">
        <v>119</v>
      </c>
      <c r="AB5" s="7" t="s">
        <v>120</v>
      </c>
      <c r="AC5" s="7" t="s">
        <v>121</v>
      </c>
      <c r="AD5" s="7" t="s">
        <v>122</v>
      </c>
      <c r="AE5" s="7" t="s">
        <v>123</v>
      </c>
      <c r="AF5" s="7" t="s">
        <v>131</v>
      </c>
      <c r="AG5" s="7">
        <v>2021</v>
      </c>
      <c r="AH5" s="7">
        <v>2022</v>
      </c>
      <c r="AI5" s="7">
        <v>2023</v>
      </c>
      <c r="AJ5" s="7">
        <f>AI5+1</f>
        <v>2024</v>
      </c>
      <c r="AL5" s="7" t="s">
        <v>170</v>
      </c>
    </row>
    <row r="6" spans="1:38" x14ac:dyDescent="0.25">
      <c r="A6" s="7" t="s">
        <v>180</v>
      </c>
      <c r="B6" s="1">
        <v>4.0679999999999996</v>
      </c>
      <c r="C6" s="1">
        <v>3.64</v>
      </c>
      <c r="D6" s="1">
        <v>3.3879999999999999</v>
      </c>
      <c r="E6" s="1">
        <v>3.3559999999999999</v>
      </c>
      <c r="F6" s="1">
        <v>3.387</v>
      </c>
      <c r="G6" s="1">
        <v>3.673</v>
      </c>
      <c r="H6" s="1">
        <v>4.702</v>
      </c>
      <c r="I6" s="1">
        <v>3.9119999999999999</v>
      </c>
      <c r="J6" s="1">
        <v>3.3090000000000002</v>
      </c>
      <c r="K6" s="1">
        <v>3.6080000000000001</v>
      </c>
      <c r="L6" s="1">
        <v>2.4900000000000002</v>
      </c>
      <c r="M6" s="1">
        <v>2.5270000000000001</v>
      </c>
      <c r="N6" s="1">
        <v>2.7429999999999999</v>
      </c>
      <c r="O6" s="1">
        <v>3.5659999999999998</v>
      </c>
      <c r="P6" s="1">
        <v>3.1440000000000001</v>
      </c>
      <c r="Q6" s="1">
        <v>2.3410000000000002</v>
      </c>
      <c r="R6" s="1">
        <v>2.899</v>
      </c>
      <c r="S6" s="1">
        <v>2.2970000000000002</v>
      </c>
      <c r="T6" s="1">
        <v>1.8819999999999999</v>
      </c>
      <c r="U6" s="1">
        <v>1.8540000000000001</v>
      </c>
      <c r="V6" s="1">
        <v>2.1960000000000002</v>
      </c>
      <c r="W6" s="1">
        <v>1.4430000000000001</v>
      </c>
      <c r="X6" s="1">
        <v>1.58</v>
      </c>
      <c r="Y6" s="1">
        <v>1.4219999999999999</v>
      </c>
      <c r="Z6" s="1">
        <v>1.0029999999999999</v>
      </c>
      <c r="AA6" s="1">
        <v>0.91200000000000003</v>
      </c>
      <c r="AB6" s="1">
        <v>0.98099999999999998</v>
      </c>
      <c r="AC6" s="1">
        <v>0.78</v>
      </c>
      <c r="AD6" s="1">
        <v>0.53300000000000003</v>
      </c>
      <c r="AE6" s="1">
        <v>0.115</v>
      </c>
      <c r="AF6" s="1">
        <v>2E-3</v>
      </c>
      <c r="AG6" s="1">
        <v>1E-3</v>
      </c>
      <c r="AH6" s="1">
        <v>0</v>
      </c>
      <c r="AI6" s="1">
        <v>0</v>
      </c>
      <c r="AJ6" s="1">
        <v>0</v>
      </c>
    </row>
    <row r="7" spans="1:38" x14ac:dyDescent="0.25">
      <c r="A7" s="7" t="s">
        <v>128</v>
      </c>
      <c r="B7" s="1">
        <v>30.298999999999999</v>
      </c>
      <c r="C7" s="1">
        <v>32.613999999999997</v>
      </c>
      <c r="D7" s="1">
        <v>32.65</v>
      </c>
      <c r="E7" s="1">
        <v>32.786999999999999</v>
      </c>
      <c r="F7" s="1">
        <v>34.015000000000001</v>
      </c>
      <c r="G7" s="1">
        <v>34.627000000000002</v>
      </c>
      <c r="H7" s="1">
        <v>35.287999999999997</v>
      </c>
      <c r="I7" s="1">
        <v>33.978000000000002</v>
      </c>
      <c r="J7" s="1">
        <v>35.048000000000002</v>
      </c>
      <c r="K7" s="1">
        <v>35.045999999999999</v>
      </c>
      <c r="L7" s="1">
        <v>34.628</v>
      </c>
      <c r="M7" s="1">
        <v>35.875999999999998</v>
      </c>
      <c r="N7" s="1">
        <v>34.646999999999998</v>
      </c>
      <c r="O7" s="1">
        <v>32.023000000000003</v>
      </c>
      <c r="P7" s="1">
        <v>32.405000000000001</v>
      </c>
      <c r="Q7" s="1">
        <v>34.005000000000003</v>
      </c>
      <c r="R7" s="1">
        <v>33.643999999999998</v>
      </c>
      <c r="S7" s="1">
        <v>34.945999999999998</v>
      </c>
      <c r="T7" s="1">
        <v>34.887</v>
      </c>
      <c r="U7" s="1">
        <v>36.311</v>
      </c>
      <c r="V7" s="1">
        <v>39.731000000000002</v>
      </c>
      <c r="W7" s="1">
        <v>36.057000000000002</v>
      </c>
      <c r="X7" s="1">
        <v>38.247</v>
      </c>
      <c r="Y7" s="1">
        <v>38.902000000000001</v>
      </c>
      <c r="Z7" s="1">
        <v>36.871000000000002</v>
      </c>
      <c r="AA7" s="1">
        <v>38.57</v>
      </c>
      <c r="AB7" s="1">
        <v>39.843000000000004</v>
      </c>
      <c r="AC7" s="1">
        <v>40.130000000000003</v>
      </c>
      <c r="AD7" s="1">
        <v>40.404000000000003</v>
      </c>
      <c r="AE7" s="1">
        <v>40.006999999999998</v>
      </c>
      <c r="AF7" s="1">
        <v>39.948999999999998</v>
      </c>
      <c r="AG7" s="1">
        <v>41.54</v>
      </c>
      <c r="AH7" s="1">
        <v>36.344999999999999</v>
      </c>
      <c r="AI7">
        <v>38.828000000000003</v>
      </c>
      <c r="AJ7" s="1">
        <v>39.054000000000002</v>
      </c>
    </row>
    <row r="8" spans="1:38" x14ac:dyDescent="0.25">
      <c r="A8" s="7" t="s">
        <v>135</v>
      </c>
      <c r="B8" s="1">
        <v>5.2270000000000003</v>
      </c>
      <c r="C8" s="1">
        <v>4.7060000000000004</v>
      </c>
      <c r="D8" s="1">
        <v>4.6150000000000002</v>
      </c>
      <c r="E8" s="1">
        <v>5.2759999999999998</v>
      </c>
      <c r="F8" s="1">
        <v>5.6319999999999997</v>
      </c>
      <c r="G8" s="1">
        <v>5.4889999999999999</v>
      </c>
      <c r="H8" s="1">
        <v>5.8460000000000001</v>
      </c>
      <c r="I8" s="1">
        <v>6.0880000000000001</v>
      </c>
      <c r="J8" s="1">
        <v>5.7919999999999998</v>
      </c>
      <c r="K8" s="1">
        <v>5.9219999999999997</v>
      </c>
      <c r="L8" s="1">
        <v>6.0940000000000003</v>
      </c>
      <c r="M8" s="1">
        <v>6.3630000000000004</v>
      </c>
      <c r="N8" s="1">
        <v>7.2610000000000001</v>
      </c>
      <c r="O8" s="1">
        <v>7.2160000000000002</v>
      </c>
      <c r="P8" s="1">
        <v>6.7850000000000001</v>
      </c>
      <c r="Q8" s="1">
        <v>6.82</v>
      </c>
      <c r="R8" s="1">
        <v>6.9370000000000003</v>
      </c>
      <c r="S8" s="1">
        <v>6.7629999999999999</v>
      </c>
      <c r="T8" s="1">
        <v>6.7439999999999998</v>
      </c>
      <c r="U8" s="1">
        <v>6.8760000000000003</v>
      </c>
      <c r="V8" s="1">
        <v>7.7220000000000004</v>
      </c>
      <c r="W8" s="1">
        <v>6.8049999999999997</v>
      </c>
      <c r="X8" s="1">
        <v>7.0659999999999998</v>
      </c>
      <c r="Y8" s="1">
        <v>5.6689999999999996</v>
      </c>
      <c r="Z8" s="1">
        <v>4.8929999999999998</v>
      </c>
      <c r="AA8" s="1">
        <v>5.2149999999999999</v>
      </c>
      <c r="AB8" s="1">
        <v>4.9930000000000003</v>
      </c>
      <c r="AC8" s="1">
        <v>5.33</v>
      </c>
      <c r="AD8" s="1">
        <v>5.21</v>
      </c>
      <c r="AE8" s="1">
        <v>4.7610000000000001</v>
      </c>
      <c r="AF8" s="1">
        <v>5.1920000000000002</v>
      </c>
      <c r="AG8" s="1">
        <v>5.7720000000000002</v>
      </c>
      <c r="AH8" s="1">
        <v>6.1369999999999996</v>
      </c>
      <c r="AI8" s="1">
        <v>5.7140000000000004</v>
      </c>
      <c r="AJ8" s="1">
        <v>5.6029999999999998</v>
      </c>
    </row>
    <row r="9" spans="1:38" x14ac:dyDescent="0.25">
      <c r="A9" s="7" t="s">
        <v>9</v>
      </c>
      <c r="B9" s="1">
        <v>0.28599999999999998</v>
      </c>
      <c r="C9" s="1">
        <v>0.29499999999999998</v>
      </c>
      <c r="D9" s="1">
        <v>0.27300000000000002</v>
      </c>
      <c r="E9" s="1">
        <v>0.28799999999999998</v>
      </c>
      <c r="F9" s="1">
        <v>0.26</v>
      </c>
      <c r="G9" s="1">
        <v>0.28999999999999998</v>
      </c>
      <c r="H9" s="1">
        <v>0.32</v>
      </c>
      <c r="I9" s="1">
        <v>0.27600000000000002</v>
      </c>
      <c r="J9" s="1">
        <v>0.29699999999999999</v>
      </c>
      <c r="K9" s="1">
        <v>0.32600000000000001</v>
      </c>
      <c r="L9" s="1">
        <v>0.23799999999999999</v>
      </c>
      <c r="M9" s="1">
        <v>0.32600000000000001</v>
      </c>
      <c r="N9" s="1">
        <v>0.33300000000000002</v>
      </c>
      <c r="O9" s="1">
        <v>0.375</v>
      </c>
      <c r="P9" s="1">
        <v>0.41699999999999998</v>
      </c>
      <c r="Q9" s="1">
        <v>0.42699999999999999</v>
      </c>
      <c r="R9" s="1">
        <v>0.502</v>
      </c>
      <c r="S9" s="1">
        <v>0.56799999999999995</v>
      </c>
      <c r="T9" s="1">
        <v>0.71799999999999997</v>
      </c>
      <c r="U9" s="1">
        <v>0.751</v>
      </c>
      <c r="V9" s="1">
        <v>1.0840000000000001</v>
      </c>
      <c r="W9" s="1">
        <v>0.78800000000000003</v>
      </c>
      <c r="X9" s="1">
        <v>0.95</v>
      </c>
      <c r="Y9" s="1">
        <v>1.083</v>
      </c>
      <c r="Z9" s="1">
        <v>1</v>
      </c>
      <c r="AA9" s="1">
        <v>1.0369999999999999</v>
      </c>
      <c r="AB9" s="1">
        <v>1.212</v>
      </c>
      <c r="AC9" s="1">
        <v>1.365</v>
      </c>
      <c r="AD9" s="1">
        <v>1.4079999999999999</v>
      </c>
      <c r="AE9" s="1">
        <v>1.548</v>
      </c>
      <c r="AF9" s="1">
        <v>1.4670000000000001</v>
      </c>
      <c r="AG9" s="1">
        <v>1.716</v>
      </c>
      <c r="AH9" s="1">
        <v>1.6519999999999999</v>
      </c>
      <c r="AI9" s="1">
        <v>1.925</v>
      </c>
      <c r="AJ9" s="1">
        <v>1.873</v>
      </c>
    </row>
    <row r="10" spans="1:38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8" s="7" customFormat="1" x14ac:dyDescent="0.25">
      <c r="A11" s="7" t="s">
        <v>129</v>
      </c>
      <c r="B11" s="24">
        <f>SUM(B6:B10)</f>
        <v>39.879999999999995</v>
      </c>
      <c r="C11" s="24">
        <f t="shared" ref="C11:AJ11" si="0">SUM(C6:C10)</f>
        <v>41.255000000000003</v>
      </c>
      <c r="D11" s="24">
        <f t="shared" si="0"/>
        <v>40.926000000000002</v>
      </c>
      <c r="E11" s="24">
        <f t="shared" si="0"/>
        <v>41.706999999999994</v>
      </c>
      <c r="F11" s="24">
        <f t="shared" si="0"/>
        <v>43.293999999999997</v>
      </c>
      <c r="G11" s="24">
        <f t="shared" si="0"/>
        <v>44.079000000000001</v>
      </c>
      <c r="H11" s="24">
        <f t="shared" si="0"/>
        <v>46.155999999999999</v>
      </c>
      <c r="I11" s="24">
        <f t="shared" si="0"/>
        <v>44.254000000000005</v>
      </c>
      <c r="J11" s="24">
        <f t="shared" si="0"/>
        <v>44.445999999999998</v>
      </c>
      <c r="K11" s="24">
        <f t="shared" si="0"/>
        <v>44.901999999999994</v>
      </c>
      <c r="L11" s="24">
        <f t="shared" si="0"/>
        <v>43.45</v>
      </c>
      <c r="M11" s="24">
        <f t="shared" si="0"/>
        <v>45.091999999999999</v>
      </c>
      <c r="N11" s="24">
        <f t="shared" si="0"/>
        <v>44.984000000000002</v>
      </c>
      <c r="O11" s="24">
        <f t="shared" si="0"/>
        <v>43.180000000000007</v>
      </c>
      <c r="P11" s="24">
        <f t="shared" si="0"/>
        <v>42.751000000000005</v>
      </c>
      <c r="Q11" s="24">
        <f t="shared" si="0"/>
        <v>43.593000000000004</v>
      </c>
      <c r="R11" s="24">
        <f t="shared" si="0"/>
        <v>43.981999999999999</v>
      </c>
      <c r="S11" s="24">
        <f t="shared" si="0"/>
        <v>44.573999999999991</v>
      </c>
      <c r="T11" s="24">
        <f t="shared" si="0"/>
        <v>44.230999999999995</v>
      </c>
      <c r="U11" s="24">
        <f t="shared" si="0"/>
        <v>45.791999999999994</v>
      </c>
      <c r="V11" s="24">
        <f t="shared" si="0"/>
        <v>50.733000000000004</v>
      </c>
      <c r="W11" s="24">
        <f t="shared" si="0"/>
        <v>45.092999999999996</v>
      </c>
      <c r="X11" s="24">
        <f t="shared" si="0"/>
        <v>47.843000000000004</v>
      </c>
      <c r="Y11" s="24">
        <f t="shared" si="0"/>
        <v>47.075999999999993</v>
      </c>
      <c r="Z11" s="24">
        <f t="shared" si="0"/>
        <v>43.767000000000003</v>
      </c>
      <c r="AA11" s="24">
        <f t="shared" si="0"/>
        <v>45.734000000000002</v>
      </c>
      <c r="AB11" s="24">
        <f t="shared" si="0"/>
        <v>47.029000000000011</v>
      </c>
      <c r="AC11" s="24">
        <f t="shared" si="0"/>
        <v>47.605000000000004</v>
      </c>
      <c r="AD11" s="24">
        <f t="shared" si="0"/>
        <v>47.555000000000007</v>
      </c>
      <c r="AE11" s="24">
        <f t="shared" si="0"/>
        <v>46.431000000000004</v>
      </c>
      <c r="AF11" s="24">
        <f t="shared" si="0"/>
        <v>46.61</v>
      </c>
      <c r="AG11" s="24">
        <f t="shared" si="0"/>
        <v>49.028999999999996</v>
      </c>
      <c r="AH11" s="24">
        <f>SUM(AH6:AH10)</f>
        <v>44.134</v>
      </c>
      <c r="AI11" s="24">
        <f t="shared" si="0"/>
        <v>46.466999999999999</v>
      </c>
      <c r="AJ11" s="24">
        <f t="shared" si="0"/>
        <v>46.53</v>
      </c>
      <c r="AL11" t="s">
        <v>227</v>
      </c>
    </row>
    <row r="12" spans="1:38" x14ac:dyDescent="0.25">
      <c r="AH12" s="8"/>
    </row>
    <row r="13" spans="1:38" x14ac:dyDescent="0.25">
      <c r="AH13" s="8"/>
    </row>
    <row r="14" spans="1:38" x14ac:dyDescent="0.25">
      <c r="A14" s="7" t="s">
        <v>226</v>
      </c>
      <c r="E14" s="4" t="s">
        <v>225</v>
      </c>
    </row>
    <row r="19" spans="2:3" x14ac:dyDescent="0.25">
      <c r="B19" s="31"/>
    </row>
    <row r="21" spans="2:3" x14ac:dyDescent="0.25">
      <c r="B21" s="8"/>
    </row>
    <row r="24" spans="2:3" x14ac:dyDescent="0.25">
      <c r="B24" s="31"/>
    </row>
    <row r="25" spans="2:3" x14ac:dyDescent="0.25">
      <c r="C25" s="32"/>
    </row>
    <row r="26" spans="2:3" x14ac:dyDescent="0.25">
      <c r="C26" s="32"/>
    </row>
    <row r="27" spans="2:3" x14ac:dyDescent="0.25">
      <c r="B27" s="29"/>
    </row>
  </sheetData>
  <phoneticPr fontId="8" type="noConversion"/>
  <hyperlinks>
    <hyperlink ref="E14" r:id="rId1" display="https://www.ssb.no/energi-og-industri/energi/statistikk/energibruk-i-husholdningene" xr:uid="{68748A1A-4560-449B-BE67-11C333B7AAC2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Word-dokument" ma:contentTypeID="0x01010054596B7D23C1DA409459779D4B7EB344" ma:contentTypeVersion="18" ma:contentTypeDescription="Opprett et nytt dokument." ma:contentTypeScope="" ma:versionID="2597f12fb2ca117e890eb3061642c01c">
  <xsd:schema xmlns:xsd="http://www.w3.org/2001/XMLSchema" xmlns:xs="http://www.w3.org/2001/XMLSchema" xmlns:p="http://schemas.microsoft.com/office/2006/metadata/properties" xmlns:ns2="08670d86-fc33-4f61-bf51-96e019343c8b" xmlns:ns3="3c549ff6-bee0-4a9b-a476-4cd6feb54b7a" xmlns:ns4="a9dd7b27-b1d7-43ad-85c8-ae66512cf1c2" targetNamespace="http://schemas.microsoft.com/office/2006/metadata/properties" ma:root="true" ma:fieldsID="07432325eb77909ab0901c0d4efccb1b" ns2:_="" ns3:_="" ns4:_="">
    <xsd:import namespace="08670d86-fc33-4f61-bf51-96e019343c8b"/>
    <xsd:import namespace="3c549ff6-bee0-4a9b-a476-4cd6feb54b7a"/>
    <xsd:import namespace="a9dd7b27-b1d7-43ad-85c8-ae66512cf1c2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n3e020d9d98c48dbb65f924b9bc22a2a" minOccurs="0"/>
                <xsd:element ref="ns2:g98ade60b1a5493f9b7127fdb0eec544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4:SharedWithUsers" minOccurs="0"/>
                <xsd:element ref="ns4:SharedWithDetails" minOccurs="0"/>
                <xsd:element ref="ns3:MediaServiceLocation" minOccurs="0"/>
                <xsd:element ref="ns3:MediaServiceFastMetadata" minOccurs="0"/>
                <xsd:element ref="ns3:lcf76f155ced4ddcb4097134ff3c332f" minOccurs="0"/>
                <xsd:element ref="ns3:MediaServiceMetadata" minOccurs="0"/>
                <xsd:element ref="ns3:MediaServiceOCR" minOccurs="0"/>
                <xsd:element ref="ns3:MediaServiceObjectDetectorVersions" minOccurs="0"/>
                <xsd:element ref="ns3:MediaServiceSearchProperties" minOccurs="0"/>
                <xsd:element ref="ns3:Datotatt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670d86-fc33-4f61-bf51-96e019343c8b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566854ad-c359-45b7-a785-3bd7ed41c2fe}" ma:internalName="TaxCatchAll" ma:showField="CatchAllData" ma:web="a9dd7b27-b1d7-43ad-85c8-ae66512cf1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566854ad-c359-45b7-a785-3bd7ed41c2fe}" ma:internalName="TaxCatchAllLabel" ma:readOnly="true" ma:showField="CatchAllDataLabel" ma:web="a9dd7b27-b1d7-43ad-85c8-ae66512cf1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3e020d9d98c48dbb65f924b9bc22a2a" ma:index="10" nillable="true" ma:taxonomy="true" ma:internalName="n3e020d9d98c48dbb65f924b9bc22a2a" ma:taxonomyFieldName="NVE_Tema" ma:displayName="NVE tema" ma:default="" ma:fieldId="{73e020d9-d98c-48db-b65f-924b9bc22a2a}" ma:taxonomyMulti="true" ma:sspId="64152832-9f03-4628-8f8a-984f7e09cd82" ma:termSetId="8e6ad744-58b5-4dbb-88a2-80de7c4ff1d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98ade60b1a5493f9b7127fdb0eec544" ma:index="12" nillable="true" ma:taxonomy="true" ma:internalName="g98ade60b1a5493f9b7127fdb0eec544" ma:taxonomyFieldName="NVE_Dokumenttype" ma:displayName="Dokumenttype" ma:default="" ma:fieldId="{098ade60-b1a5-493f-9b71-27fdb0eec544}" ma:sspId="64152832-9f03-4628-8f8a-984f7e09cd82" ma:termSetId="7a928a34-8131-48a8-82d2-76c63c72cabe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49ff6-bee0-4a9b-a476-4cd6feb54b7a" elementFormDefault="qualified">
    <xsd:import namespace="http://schemas.microsoft.com/office/2006/documentManagement/types"/>
    <xsd:import namespace="http://schemas.microsoft.com/office/infopath/2007/PartnerControls"/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FastMetadata" ma:index="2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Bildemerkelapper" ma:readOnly="false" ma:fieldId="{5cf76f15-5ced-4ddc-b409-7134ff3c332f}" ma:taxonomyMulti="true" ma:sspId="64152832-9f03-4628-8f8a-984f7e09cd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24" nillable="true" ma:displayName="MediaServiceMetadata" ma:hidden="true" ma:internalName="MediaServiceMetadata" ma:readOnly="true">
      <xsd:simpleType>
        <xsd:restriction base="dms:Note"/>
      </xsd:simpleType>
    </xsd:element>
    <xsd:element name="MediaServiceOCR" ma:index="2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otatt" ma:index="28" nillable="true" ma:displayName="Dato tatt" ma:format="DateTime" ma:internalName="Datotatt">
      <xsd:simpleType>
        <xsd:restriction base="dms:DateTim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dd7b27-b1d7-43ad-85c8-ae66512cf1c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64152832-9f03-4628-8f8a-984f7e09cd82" ContentTypeId="0x0101" PreviousValue="false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8670d86-fc33-4f61-bf51-96e019343c8b" xsi:nil="true"/>
    <SharedWithUsers xmlns="a9dd7b27-b1d7-43ad-85c8-ae66512cf1c2">
      <UserInfo>
        <DisplayName>Ingrid Helene Magnussen</DisplayName>
        <AccountId>16</AccountId>
        <AccountType/>
      </UserInfo>
      <UserInfo>
        <DisplayName>Erik Due</DisplayName>
        <AccountId>40</AccountId>
        <AccountType/>
      </UserInfo>
    </SharedWithUsers>
    <lcf76f155ced4ddcb4097134ff3c332f xmlns="3c549ff6-bee0-4a9b-a476-4cd6feb54b7a">
      <Terms xmlns="http://schemas.microsoft.com/office/infopath/2007/PartnerControls"/>
    </lcf76f155ced4ddcb4097134ff3c332f>
    <MediaLengthInSeconds xmlns="3c549ff6-bee0-4a9b-a476-4cd6feb54b7a" xsi:nil="true"/>
    <g98ade60b1a5493f9b7127fdb0eec544 xmlns="08670d86-fc33-4f61-bf51-96e019343c8b">
      <Terms xmlns="http://schemas.microsoft.com/office/infopath/2007/PartnerControls"/>
    </g98ade60b1a5493f9b7127fdb0eec544>
    <n3e020d9d98c48dbb65f924b9bc22a2a xmlns="08670d86-fc33-4f61-bf51-96e019343c8b">
      <Terms xmlns="http://schemas.microsoft.com/office/infopath/2007/PartnerControls"/>
    </n3e020d9d98c48dbb65f924b9bc22a2a>
    <Datotatt xmlns="3c549ff6-bee0-4a9b-a476-4cd6feb54b7a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F9D73B-D0D8-4053-A25B-6A449E7CC0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670d86-fc33-4f61-bf51-96e019343c8b"/>
    <ds:schemaRef ds:uri="3c549ff6-bee0-4a9b-a476-4cd6feb54b7a"/>
    <ds:schemaRef ds:uri="a9dd7b27-b1d7-43ad-85c8-ae66512cf1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3A60201-9F9C-4281-97AA-8D713509219A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E472C712-BC8A-40A7-B0C9-4D3843E0F20C}">
  <ds:schemaRefs>
    <ds:schemaRef ds:uri="http://www.w3.org/XML/1998/namespace"/>
    <ds:schemaRef ds:uri="http://schemas.microsoft.com/office/2006/metadata/properties"/>
    <ds:schemaRef ds:uri="http://purl.org/dc/elements/1.1/"/>
    <ds:schemaRef ds:uri="a9dd7b27-b1d7-43ad-85c8-ae66512cf1c2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3c549ff6-bee0-4a9b-a476-4cd6feb54b7a"/>
    <ds:schemaRef ds:uri="08670d86-fc33-4f61-bf51-96e019343c8b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9D0D211E-C302-4406-AEA9-3667915AE8D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c8d840d-60c9-410b-b4fb-11b86806780c}" enabled="0" method="" siteId="{bc8d840d-60c9-410b-b4fb-11b86806780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Info</vt:lpstr>
      <vt:lpstr>Energiintensitet</vt:lpstr>
      <vt:lpstr>10 TWh</vt:lpstr>
      <vt:lpstr>EB2024</vt:lpstr>
      <vt:lpstr>Tot energibruk - vare</vt:lpstr>
      <vt:lpstr>Tot energibruk - sektor</vt:lpstr>
      <vt:lpstr>Strøm</vt:lpstr>
      <vt:lpstr>Industri</vt:lpstr>
      <vt:lpstr>Husholdn</vt:lpstr>
      <vt:lpstr>Transport</vt:lpstr>
      <vt:lpstr>Tjenesteyting</vt:lpstr>
      <vt:lpstr>Bygg samlet</vt:lpstr>
      <vt:lpstr>Bygg og anlegg</vt:lpstr>
      <vt:lpstr>Landbruk</vt:lpstr>
      <vt:lpstr>Fiske</vt:lpstr>
      <vt:lpstr>Utslipp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Spilde Dag</dc:creator>
  <cp:keywords/>
  <dc:description/>
  <cp:lastModifiedBy>Frode Sørskaar</cp:lastModifiedBy>
  <cp:revision/>
  <dcterms:created xsi:type="dcterms:W3CDTF">2021-01-21T14:13:59Z</dcterms:created>
  <dcterms:modified xsi:type="dcterms:W3CDTF">2025-11-10T13:43:23Z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0x01010054596B7D23C1DA409459779D4B7EB344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P360">
    <vt:lpwstr>, </vt:lpwstr>
  </property>
  <property fmtid="{D5CDD505-2E9C-101B-9397-08002B2CF9AE}" pid="10" name="xd_Signature">
    <vt:bool>false</vt:bool>
  </property>
  <property fmtid="{D5CDD505-2E9C-101B-9397-08002B2CF9AE}" pid="11" name="Godkjent av seksjonsleder">
    <vt:lpwstr>Ikke behov</vt:lpwstr>
  </property>
  <property fmtid="{D5CDD505-2E9C-101B-9397-08002B2CF9AE}" pid="12" name="NVE_Tema">
    <vt:lpwstr/>
  </property>
  <property fmtid="{D5CDD505-2E9C-101B-9397-08002B2CF9AE}" pid="13" name="NVE_Dokumenttype">
    <vt:lpwstr/>
  </property>
</Properties>
</file>