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h\Downloads\"/>
    </mc:Choice>
  </mc:AlternateContent>
  <xr:revisionPtr revIDLastSave="0" documentId="13_ncr:1_{E61EB0F9-20BE-4DB1-8BA0-990B1EE19806}" xr6:coauthVersionLast="47" xr6:coauthVersionMax="47" xr10:uidLastSave="{00000000-0000-0000-0000-000000000000}"/>
  <bookViews>
    <workbookView xWindow="-110" yWindow="-110" windowWidth="19420" windowHeight="10420" tabRatio="767" activeTab="2" xr2:uid="{8A60CC44-39A1-4276-A4CF-859398140B7D}"/>
  </bookViews>
  <sheets>
    <sheet name="Forutsetninger" sheetId="13" r:id="rId1"/>
    <sheet name="Inntektsramme NordLink" sheetId="20" r:id="rId2"/>
    <sheet name="Inntektsramme Statnett" sheetId="6" r:id="rId3"/>
    <sheet name="Analyse transmisjon" sheetId="1" r:id="rId4"/>
    <sheet name=" " sheetId="5" r:id="rId5"/>
    <sheet name="Analyserres regional" sheetId="14" r:id="rId6"/>
    <sheet name="Grunnlagsdata" sheetId="12" r:id="rId7"/>
    <sheet name="Note 11" sheetId="25" r:id="rId8"/>
    <sheet name="Annuitet" sheetId="26" r:id="rId9"/>
    <sheet name="Referenter regional" sheetId="16" r:id="rId10"/>
    <sheet name="Data analyse regional" sheetId="15" r:id="rId11"/>
    <sheet name="Reberegning 2022" sheetId="19" r:id="rId12"/>
  </sheets>
  <definedNames>
    <definedName name="paaslag">#REF!</definedName>
    <definedName name="a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" i="1" l="1" a="1"/>
  <c r="W1" i="1" s="1"/>
  <c r="X9" i="1" s="1"/>
  <c r="B10" i="6"/>
  <c r="B15" i="6"/>
  <c r="B6" i="6"/>
  <c r="J9" i="1" l="1"/>
  <c r="M9" i="1"/>
  <c r="B13" i="6"/>
  <c r="H9" i="1"/>
  <c r="B7" i="6"/>
  <c r="B5" i="6" s="1"/>
  <c r="C14" i="6"/>
  <c r="C16" i="6" s="1"/>
  <c r="C9" i="6"/>
  <c r="C5" i="6"/>
  <c r="C18" i="6"/>
  <c r="C6" i="6"/>
  <c r="E3" i="14"/>
  <c r="F4" i="14"/>
  <c r="F3" i="14" s="1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0" i="14"/>
  <c r="G20" i="14" s="1"/>
  <c r="F21" i="14"/>
  <c r="G21" i="14" s="1"/>
  <c r="F22" i="14"/>
  <c r="G22" i="14" s="1"/>
  <c r="F23" i="14"/>
  <c r="G23" i="14" s="1"/>
  <c r="F24" i="14"/>
  <c r="G24" i="14" s="1"/>
  <c r="F25" i="14"/>
  <c r="G25" i="14"/>
  <c r="F26" i="14"/>
  <c r="G26" i="14" s="1"/>
  <c r="F27" i="14"/>
  <c r="G27" i="14"/>
  <c r="F28" i="14"/>
  <c r="G28" i="14" s="1"/>
  <c r="F29" i="14"/>
  <c r="G29" i="14"/>
  <c r="F30" i="14"/>
  <c r="G30" i="14" s="1"/>
  <c r="F31" i="14"/>
  <c r="G31" i="14"/>
  <c r="F32" i="14"/>
  <c r="G32" i="14" s="1"/>
  <c r="F33" i="14"/>
  <c r="G33" i="14"/>
  <c r="F34" i="14"/>
  <c r="G34" i="14" s="1"/>
  <c r="F35" i="14"/>
  <c r="G35" i="14"/>
  <c r="F36" i="14"/>
  <c r="G36" i="14" s="1"/>
  <c r="F37" i="14"/>
  <c r="G37" i="14"/>
  <c r="F38" i="14"/>
  <c r="G38" i="14" s="1"/>
  <c r="F39" i="14"/>
  <c r="G39" i="14"/>
  <c r="F40" i="14"/>
  <c r="G40" i="14" s="1"/>
  <c r="F41" i="14"/>
  <c r="G41" i="14"/>
  <c r="F42" i="14"/>
  <c r="G42" i="14" s="1"/>
  <c r="F43" i="14"/>
  <c r="G43" i="14"/>
  <c r="F44" i="14"/>
  <c r="G44" i="14" s="1"/>
  <c r="F45" i="14"/>
  <c r="G45" i="14" s="1"/>
  <c r="F46" i="14"/>
  <c r="G46" i="14" s="1"/>
  <c r="G4" i="14" l="1"/>
  <c r="G3" i="14" l="1"/>
  <c r="K3" i="14"/>
  <c r="H5" i="14" l="1"/>
  <c r="I5" i="14" s="1"/>
  <c r="H7" i="14"/>
  <c r="I7" i="14" s="1"/>
  <c r="H9" i="14"/>
  <c r="I9" i="14" s="1"/>
  <c r="H11" i="14"/>
  <c r="I11" i="14" s="1"/>
  <c r="H13" i="14"/>
  <c r="I13" i="14" s="1"/>
  <c r="H15" i="14"/>
  <c r="I15" i="14" s="1"/>
  <c r="H17" i="14"/>
  <c r="I17" i="14" s="1"/>
  <c r="H19" i="14"/>
  <c r="I19" i="14" s="1"/>
  <c r="H21" i="14"/>
  <c r="I21" i="14" s="1"/>
  <c r="H23" i="14"/>
  <c r="I23" i="14" s="1"/>
  <c r="H25" i="14"/>
  <c r="I25" i="14" s="1"/>
  <c r="J25" i="14" s="1"/>
  <c r="H27" i="14"/>
  <c r="I27" i="14" s="1"/>
  <c r="J27" i="14" s="1"/>
  <c r="H29" i="14"/>
  <c r="I29" i="14" s="1"/>
  <c r="J29" i="14" s="1"/>
  <c r="H31" i="14"/>
  <c r="I31" i="14" s="1"/>
  <c r="J31" i="14" s="1"/>
  <c r="H33" i="14"/>
  <c r="I33" i="14" s="1"/>
  <c r="J33" i="14" s="1"/>
  <c r="H35" i="14"/>
  <c r="I35" i="14" s="1"/>
  <c r="J35" i="14" s="1"/>
  <c r="H37" i="14"/>
  <c r="I37" i="14" s="1"/>
  <c r="J37" i="14" s="1"/>
  <c r="H39" i="14"/>
  <c r="I39" i="14" s="1"/>
  <c r="J39" i="14" s="1"/>
  <c r="H41" i="14"/>
  <c r="I41" i="14" s="1"/>
  <c r="J41" i="14" s="1"/>
  <c r="H43" i="14"/>
  <c r="I43" i="14" s="1"/>
  <c r="J43" i="14" s="1"/>
  <c r="H46" i="14"/>
  <c r="I46" i="14" s="1"/>
  <c r="J46" i="14" s="1"/>
  <c r="H45" i="14"/>
  <c r="I45" i="14" s="1"/>
  <c r="J45" i="14" s="1"/>
  <c r="H4" i="14"/>
  <c r="I4" i="14" s="1"/>
  <c r="H6" i="14"/>
  <c r="I6" i="14" s="1"/>
  <c r="H8" i="14"/>
  <c r="I8" i="14" s="1"/>
  <c r="H10" i="14"/>
  <c r="I10" i="14" s="1"/>
  <c r="H12" i="14"/>
  <c r="I12" i="14" s="1"/>
  <c r="H14" i="14"/>
  <c r="I14" i="14" s="1"/>
  <c r="H16" i="14"/>
  <c r="I16" i="14" s="1"/>
  <c r="H18" i="14"/>
  <c r="I18" i="14" s="1"/>
  <c r="H20" i="14"/>
  <c r="I20" i="14" s="1"/>
  <c r="H22" i="14"/>
  <c r="I22" i="14" s="1"/>
  <c r="H24" i="14"/>
  <c r="I24" i="14" s="1"/>
  <c r="H26" i="14"/>
  <c r="I26" i="14" s="1"/>
  <c r="J26" i="14" s="1"/>
  <c r="H28" i="14"/>
  <c r="I28" i="14" s="1"/>
  <c r="J28" i="14" s="1"/>
  <c r="H30" i="14"/>
  <c r="I30" i="14" s="1"/>
  <c r="J30" i="14" s="1"/>
  <c r="H32" i="14"/>
  <c r="I32" i="14" s="1"/>
  <c r="J32" i="14" s="1"/>
  <c r="H34" i="14"/>
  <c r="I34" i="14" s="1"/>
  <c r="J34" i="14" s="1"/>
  <c r="H36" i="14"/>
  <c r="I36" i="14" s="1"/>
  <c r="J36" i="14" s="1"/>
  <c r="H38" i="14"/>
  <c r="I38" i="14" s="1"/>
  <c r="J38" i="14" s="1"/>
  <c r="H40" i="14"/>
  <c r="I40" i="14" s="1"/>
  <c r="J40" i="14" s="1"/>
  <c r="H42" i="14"/>
  <c r="I42" i="14" s="1"/>
  <c r="J42" i="14" s="1"/>
  <c r="H44" i="14"/>
  <c r="I44" i="14" s="1"/>
  <c r="J44" i="14" s="1"/>
  <c r="L20" i="12" l="1"/>
  <c r="L21" i="12"/>
  <c r="K21" i="12"/>
  <c r="U21" i="12"/>
  <c r="U24" i="12"/>
  <c r="T21" i="12"/>
  <c r="T20" i="12"/>
  <c r="T19" i="12"/>
  <c r="I22" i="12"/>
  <c r="I21" i="12"/>
  <c r="H16" i="12"/>
  <c r="H21" i="12"/>
  <c r="H20" i="12"/>
  <c r="H19" i="12"/>
  <c r="H18" i="12"/>
  <c r="H17" i="12"/>
  <c r="S19" i="12"/>
  <c r="L22" i="12"/>
  <c r="M24" i="12" l="1"/>
  <c r="N24" i="12" s="1"/>
  <c r="M21" i="12"/>
  <c r="T4" i="1" l="1"/>
  <c r="T5" i="1"/>
  <c r="T6" i="1"/>
  <c r="T7" i="1"/>
  <c r="T8" i="1"/>
  <c r="T9" i="1"/>
  <c r="T3" i="1"/>
  <c r="J4" i="1" l="1"/>
  <c r="J5" i="1"/>
  <c r="J6" i="1"/>
  <c r="J7" i="1"/>
  <c r="J8" i="1"/>
  <c r="J3" i="1"/>
  <c r="G18" i="12"/>
  <c r="L9" i="1"/>
  <c r="B20" i="6" l="1"/>
  <c r="E17" i="12" l="1"/>
  <c r="S3" i="1"/>
  <c r="S4" i="1"/>
  <c r="S5" i="1"/>
  <c r="S6" i="1"/>
  <c r="S7" i="1"/>
  <c r="S8" i="1"/>
  <c r="S9" i="1"/>
  <c r="G24" i="12" l="1"/>
  <c r="H24" i="12" s="1"/>
  <c r="C10" i="13" l="1"/>
  <c r="C6" i="13"/>
  <c r="B11" i="6"/>
  <c r="S30" i="12"/>
  <c r="T30" i="12" s="1"/>
  <c r="B10" i="25"/>
  <c r="D25" i="6"/>
  <c r="C11" i="6" l="1"/>
  <c r="C12" i="6" s="1"/>
  <c r="C13" i="6"/>
  <c r="B14" i="6" l="1"/>
  <c r="B16" i="6" s="1"/>
  <c r="B9" i="6" l="1"/>
  <c r="D4" i="25" l="1"/>
  <c r="D3" i="25"/>
  <c r="B6" i="20"/>
  <c r="E3" i="1" l="1"/>
  <c r="E6" i="1"/>
  <c r="E9" i="1"/>
  <c r="E27" i="12"/>
  <c r="E30" i="12"/>
  <c r="F30" i="12" l="1"/>
  <c r="E4" i="1" l="1"/>
  <c r="F3" i="1"/>
  <c r="F4" i="1"/>
  <c r="F5" i="1"/>
  <c r="F6" i="1"/>
  <c r="F7" i="1"/>
  <c r="F8" i="1"/>
  <c r="F9" i="1"/>
  <c r="G4" i="1" l="1"/>
  <c r="J30" i="12"/>
  <c r="G30" i="12"/>
  <c r="H30" i="12" s="1"/>
  <c r="D27" i="19" l="1"/>
  <c r="D19" i="19"/>
  <c r="D25" i="19" s="1"/>
  <c r="C19" i="19"/>
  <c r="H8" i="1" l="1"/>
  <c r="Q9" i="1"/>
  <c r="O9" i="1"/>
  <c r="K9" i="1" l="1"/>
  <c r="G6" i="1"/>
  <c r="P9" i="1"/>
  <c r="E8" i="1"/>
  <c r="E5" i="1"/>
  <c r="E7" i="1"/>
  <c r="K30" i="12"/>
  <c r="L30" i="12" s="1"/>
  <c r="E29" i="12"/>
  <c r="S29" i="12" s="1"/>
  <c r="T29" i="12" s="1"/>
  <c r="E28" i="12"/>
  <c r="E25" i="12"/>
  <c r="E24" i="12"/>
  <c r="E23" i="12"/>
  <c r="E22" i="12"/>
  <c r="E21" i="12"/>
  <c r="E20" i="12"/>
  <c r="E19" i="12"/>
  <c r="E18" i="12"/>
  <c r="E16" i="12"/>
  <c r="E15" i="12"/>
  <c r="E26" i="12"/>
  <c r="D22" i="13"/>
  <c r="D21" i="13"/>
  <c r="D20" i="13"/>
  <c r="D19" i="13"/>
  <c r="G7" i="1" l="1"/>
  <c r="G3" i="1"/>
  <c r="G5" i="1"/>
  <c r="G9" i="1"/>
  <c r="H7" i="1"/>
  <c r="K7" i="1"/>
  <c r="O7" i="1"/>
  <c r="D24" i="6" l="1"/>
  <c r="E3" i="25" l="1"/>
  <c r="D7" i="25"/>
  <c r="E7" i="25" s="1"/>
  <c r="D6" i="25"/>
  <c r="E6" i="25" s="1"/>
  <c r="D5" i="25"/>
  <c r="E5" i="25" s="1"/>
  <c r="E4" i="25"/>
  <c r="J25" i="12"/>
  <c r="J26" i="12"/>
  <c r="J27" i="12"/>
  <c r="J28" i="12"/>
  <c r="J29" i="12"/>
  <c r="F25" i="12"/>
  <c r="F26" i="12"/>
  <c r="F27" i="12"/>
  <c r="F28" i="12"/>
  <c r="F29" i="12"/>
  <c r="P7" i="1"/>
  <c r="G8" i="1"/>
  <c r="E8" i="25" l="1"/>
  <c r="C4" i="13"/>
  <c r="H5" i="1" l="1"/>
  <c r="O8" i="1"/>
  <c r="G17" i="12" l="1"/>
  <c r="G16" i="12"/>
  <c r="P8" i="1"/>
  <c r="O6" i="1"/>
  <c r="K6" i="1"/>
  <c r="H6" i="1"/>
  <c r="O5" i="1"/>
  <c r="K5" i="1"/>
  <c r="O4" i="1"/>
  <c r="K4" i="1"/>
  <c r="H4" i="1"/>
  <c r="O3" i="1"/>
  <c r="K3" i="1"/>
  <c r="H3" i="1"/>
  <c r="B12" i="6"/>
  <c r="P6" i="1" l="1"/>
  <c r="P3" i="1"/>
  <c r="P5" i="1"/>
  <c r="P4" i="1"/>
  <c r="S27" i="12"/>
  <c r="T27" i="12" s="1"/>
  <c r="G22" i="12"/>
  <c r="G23" i="12"/>
  <c r="S28" i="12" l="1"/>
  <c r="T28" i="12" s="1"/>
  <c r="K29" i="12"/>
  <c r="L29" i="12" s="1"/>
  <c r="G21" i="12"/>
  <c r="H22" i="12"/>
  <c r="S20" i="12"/>
  <c r="G20" i="12"/>
  <c r="G19" i="12"/>
  <c r="G29" i="12"/>
  <c r="H29" i="12" s="1"/>
  <c r="K22" i="12"/>
  <c r="D9" i="6"/>
  <c r="M22" i="12" l="1"/>
  <c r="N22" i="12" l="1"/>
  <c r="N21" i="12"/>
  <c r="U25" i="12" l="1"/>
  <c r="U23" i="12"/>
  <c r="U22" i="12"/>
  <c r="D14" i="6" l="1"/>
  <c r="K8" i="1" l="1"/>
  <c r="S21" i="12"/>
  <c r="S22" i="12"/>
  <c r="T22" i="12" s="1"/>
  <c r="S23" i="12"/>
  <c r="T23" i="12" s="1"/>
  <c r="S24" i="12"/>
  <c r="T24" i="12" s="1"/>
  <c r="S25" i="12"/>
  <c r="T25" i="12" s="1"/>
  <c r="U29" i="12" s="1"/>
  <c r="M8" i="1" s="1"/>
  <c r="S26" i="12"/>
  <c r="T26" i="12" s="1"/>
  <c r="U30" i="12" s="1"/>
  <c r="B8" i="6" l="1"/>
  <c r="B21" i="6" s="1"/>
  <c r="U26" i="12"/>
  <c r="M5" i="1" s="1"/>
  <c r="U28" i="12" l="1"/>
  <c r="M7" i="1" s="1"/>
  <c r="K28" i="12"/>
  <c r="L28" i="12" s="1"/>
  <c r="M4" i="1"/>
  <c r="U27" i="12"/>
  <c r="M6" i="1" s="1"/>
  <c r="G28" i="12"/>
  <c r="H28" i="12" s="1"/>
  <c r="M3" i="1" l="1"/>
  <c r="B12" i="20" l="1"/>
  <c r="B3" i="20" s="1"/>
  <c r="D23" i="13" l="1"/>
  <c r="D24" i="13" s="1"/>
  <c r="R9" i="1" s="1"/>
  <c r="R8" i="1" l="1"/>
  <c r="R7" i="1"/>
  <c r="R3" i="1"/>
  <c r="R4" i="1"/>
  <c r="R5" i="1"/>
  <c r="R6" i="1"/>
  <c r="J4" i="14" l="1"/>
  <c r="J11" i="14" l="1"/>
  <c r="J6" i="14"/>
  <c r="J8" i="14"/>
  <c r="J10" i="14"/>
  <c r="J12" i="14"/>
  <c r="J14" i="14"/>
  <c r="J16" i="14"/>
  <c r="J18" i="14"/>
  <c r="J20" i="14"/>
  <c r="J22" i="14"/>
  <c r="J24" i="14"/>
  <c r="J9" i="14"/>
  <c r="J13" i="14"/>
  <c r="J17" i="14"/>
  <c r="J19" i="14"/>
  <c r="J23" i="14"/>
  <c r="J7" i="14"/>
  <c r="J15" i="14"/>
  <c r="J21" i="14"/>
  <c r="J5" i="14"/>
  <c r="G27" i="12" l="1"/>
  <c r="G26" i="12" l="1"/>
  <c r="H26" i="12" s="1"/>
  <c r="K23" i="12"/>
  <c r="L23" i="12" s="1"/>
  <c r="K26" i="12"/>
  <c r="L26" i="12" s="1"/>
  <c r="K24" i="12"/>
  <c r="L24" i="12" s="1"/>
  <c r="M28" i="12" s="1"/>
  <c r="K27" i="12"/>
  <c r="L27" i="12" s="1"/>
  <c r="K25" i="12"/>
  <c r="L25" i="12" s="1"/>
  <c r="G25" i="12"/>
  <c r="H25" i="12" s="1"/>
  <c r="H27" i="12"/>
  <c r="H23" i="12"/>
  <c r="M29" i="12" l="1"/>
  <c r="M30" i="12"/>
  <c r="M27" i="12"/>
  <c r="M25" i="12"/>
  <c r="M26" i="12"/>
  <c r="M23" i="12"/>
  <c r="I30" i="12"/>
  <c r="N30" i="12" s="1"/>
  <c r="I9" i="1" s="1"/>
  <c r="N9" i="1" s="1"/>
  <c r="U9" i="1" s="1"/>
  <c r="I27" i="12"/>
  <c r="I25" i="12"/>
  <c r="I23" i="12"/>
  <c r="I26" i="12"/>
  <c r="I24" i="12"/>
  <c r="I29" i="12"/>
  <c r="I28" i="12"/>
  <c r="N29" i="12"/>
  <c r="W9" i="1" l="1"/>
  <c r="N23" i="12"/>
  <c r="I8" i="1"/>
  <c r="N8" i="1" s="1"/>
  <c r="N27" i="12"/>
  <c r="N28" i="12"/>
  <c r="I7" i="1" s="1"/>
  <c r="N7" i="1" s="1"/>
  <c r="N26" i="12"/>
  <c r="N25" i="12"/>
  <c r="I3" i="1" l="1"/>
  <c r="N3" i="1" s="1"/>
  <c r="I4" i="1"/>
  <c r="N4" i="1" s="1"/>
  <c r="I5" i="1"/>
  <c r="N5" i="1" s="1"/>
  <c r="I6" i="1"/>
  <c r="N6" i="1" s="1"/>
  <c r="U3" i="1" l="1"/>
  <c r="D13" i="6"/>
  <c r="B3" i="6" l="1"/>
  <c r="B22" i="6" s="1"/>
  <c r="D5" i="6"/>
  <c r="D11" i="6"/>
  <c r="C3" i="6"/>
  <c r="C17" i="6" s="1"/>
  <c r="D16" i="6"/>
  <c r="D12" i="6" l="1"/>
  <c r="D7" i="6" l="1"/>
  <c r="D6" i="6" l="1"/>
  <c r="D3" i="6" l="1"/>
  <c r="U7" i="1" l="1"/>
  <c r="U8" i="1"/>
  <c r="U5" i="1"/>
  <c r="U6" i="1"/>
  <c r="U4" i="1"/>
  <c r="W5" i="1" l="1"/>
  <c r="W6" i="1"/>
  <c r="W7" i="1"/>
  <c r="W4" i="1"/>
  <c r="W3" i="1"/>
  <c r="W8" i="1"/>
  <c r="B18" i="6" l="1"/>
  <c r="B19" i="6" s="1"/>
  <c r="B17" i="6" s="1"/>
  <c r="B14" i="20" l="1"/>
  <c r="B15" i="20" s="1"/>
  <c r="B13" i="20" s="1"/>
  <c r="B16" i="20" s="1"/>
  <c r="B18" i="20" s="1"/>
  <c r="D17" i="6"/>
  <c r="D23" i="6" l="1"/>
  <c r="D2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<sst xmlns="http://schemas.openxmlformats.org/spreadsheetml/2006/main" count="830" uniqueCount="289">
  <si>
    <t>Forutsetninger</t>
  </si>
  <si>
    <t>SSB Tabell 11118, 2015 = 100</t>
  </si>
  <si>
    <t>SSB tabell 03013, 2015 = 100</t>
  </si>
  <si>
    <t>Produktivitetskrav analysen</t>
  </si>
  <si>
    <t>Produktivitetkrav Systemansvarskostnader</t>
  </si>
  <si>
    <t>systempris</t>
  </si>
  <si>
    <t>systempris + 11</t>
  </si>
  <si>
    <t>Forutsetning beregne annuitet av systemansvarsinvesteringene</t>
  </si>
  <si>
    <t xml:space="preserve">Avskrivingstid </t>
  </si>
  <si>
    <t>Rente til beregning av annuitet</t>
  </si>
  <si>
    <t xml:space="preserve">Kostnadsgrunnlag K </t>
  </si>
  <si>
    <t>hvorav:</t>
  </si>
  <si>
    <t>Drifts- og vedlikeholdskostnader</t>
  </si>
  <si>
    <t>Inflasjonsjusterte drifts- og vedlikeholdskostnader</t>
  </si>
  <si>
    <t>Avskrivninger</t>
  </si>
  <si>
    <t>Nettap MWh</t>
  </si>
  <si>
    <t>Nettapskostnader</t>
  </si>
  <si>
    <t xml:space="preserve">Inflasjonsjustert KILE </t>
  </si>
  <si>
    <t>Bokført verdi pr 3112 + 1% arbeidskapital</t>
  </si>
  <si>
    <t>Avkastning</t>
  </si>
  <si>
    <t>Kostnadsnorm, K*</t>
  </si>
  <si>
    <t>Effektivitetsscore fra analysen</t>
  </si>
  <si>
    <t>Effektivitetsscore, inkludert 2% produktivitetskrav</t>
  </si>
  <si>
    <t>Inntektsramme, 30 % K + 70 % K*</t>
  </si>
  <si>
    <t>Nettnivå</t>
  </si>
  <si>
    <t>Transmisjons-nett</t>
  </si>
  <si>
    <t>Regionalt distribusjons-nett</t>
  </si>
  <si>
    <t>Sum</t>
  </si>
  <si>
    <t>Inflasjonsjusterte systemansvars-, drifts- og vedlikeholdskostnader, hvorav:</t>
  </si>
  <si>
    <t>Drifts- og vedlikeholdskostnader, eks. systemansvar</t>
  </si>
  <si>
    <t>Drifts- og vedlikeholdskostnader, systemansvar reserver</t>
  </si>
  <si>
    <t>Drifts- og vedlikeholdskostnader, øvrig system og marked</t>
  </si>
  <si>
    <t>hvorav avskrivninger, systemansvar</t>
  </si>
  <si>
    <t>hvorav systemansvar</t>
  </si>
  <si>
    <t>Kostnader systemansvar reserver utenfor analyse</t>
  </si>
  <si>
    <t>Kostnader øvrig system utenfor analyse</t>
  </si>
  <si>
    <t>K som skal multipliseres med resultat fra analysen</t>
  </si>
  <si>
    <t>Anleggsoverdragelser</t>
  </si>
  <si>
    <t>referanse</t>
  </si>
  <si>
    <t>Fra Hafslund Eco Vannkraft</t>
  </si>
  <si>
    <t>Til Arva AS, DV på 1337699  2021-kr og 21885 MWh nettap i NO4</t>
  </si>
  <si>
    <t>202207917-4</t>
  </si>
  <si>
    <t>Transmisjonsnett</t>
  </si>
  <si>
    <t>kpijusterte kr</t>
  </si>
  <si>
    <t>Frontkostnad</t>
  </si>
  <si>
    <t>id</t>
  </si>
  <si>
    <t>aar</t>
  </si>
  <si>
    <t>selskap</t>
  </si>
  <si>
    <t>KPI</t>
  </si>
  <si>
    <t>KPI-lønn</t>
  </si>
  <si>
    <t>lønn løpende</t>
  </si>
  <si>
    <t>Glattede pensjoner</t>
  </si>
  <si>
    <t>Driftskostnader uten lønn løpende, Statnett og Nordlink</t>
  </si>
  <si>
    <t>post 391 løpende</t>
  </si>
  <si>
    <t>Systemansvar kjøp av reserver løpende</t>
  </si>
  <si>
    <t>DV system og marked, ink pensjon</t>
  </si>
  <si>
    <t>Sum DV</t>
  </si>
  <si>
    <t>KPI justert KILE</t>
  </si>
  <si>
    <t>Tapskostnad</t>
  </si>
  <si>
    <t>Annuitet systemansvar</t>
  </si>
  <si>
    <t xml:space="preserve">Enhetskostnad </t>
  </si>
  <si>
    <t>STATNETT SF</t>
  </si>
  <si>
    <t>ID</t>
  </si>
  <si>
    <t>Selskap</t>
  </si>
  <si>
    <t>Resultat</t>
  </si>
  <si>
    <t>AKG inkl 17b</t>
  </si>
  <si>
    <t>Kostnad til kalibrering</t>
  </si>
  <si>
    <t>DEAnorm (DEA-resultat*K)</t>
  </si>
  <si>
    <t>Tillegg i norm</t>
  </si>
  <si>
    <t>Kalibrert DEAnorm</t>
  </si>
  <si>
    <t>Kalibrert DEA-resultat</t>
  </si>
  <si>
    <t>K-K*</t>
  </si>
  <si>
    <t>ALUT AS</t>
  </si>
  <si>
    <t>ANDØY ENERGI NETT AS</t>
  </si>
  <si>
    <t>FJELLNETT AS</t>
  </si>
  <si>
    <t>LUCERNA AS</t>
  </si>
  <si>
    <t>LINEA AS</t>
  </si>
  <si>
    <t>ELINETT AS</t>
  </si>
  <si>
    <t>VESTMAR NETT AS</t>
  </si>
  <si>
    <t>KYSTNETT AS</t>
  </si>
  <si>
    <t>VISSI AS</t>
  </si>
  <si>
    <t>LEGA NETT AS</t>
  </si>
  <si>
    <t>NETTINORD AS</t>
  </si>
  <si>
    <t>RØROS E-VERK NETT AS</t>
  </si>
  <si>
    <t>SYGNIR AS</t>
  </si>
  <si>
    <t>TENSIO TS AS</t>
  </si>
  <si>
    <t>ARVA AS</t>
  </si>
  <si>
    <t>INDRE HORDALAND KRAFTNETT AS</t>
  </si>
  <si>
    <t>BARENTS NETT AS</t>
  </si>
  <si>
    <t>ENIDA AS</t>
  </si>
  <si>
    <t>LINJA AS</t>
  </si>
  <si>
    <t>HALLINGDAL KRAFTNETT AS</t>
  </si>
  <si>
    <t>VEVIG AS</t>
  </si>
  <si>
    <t>MELLOM AS</t>
  </si>
  <si>
    <t>HEMSIL NETT AS</t>
  </si>
  <si>
    <t>ELMEA AS</t>
  </si>
  <si>
    <t>HÅLOGALAND KRAFT NETT AS</t>
  </si>
  <si>
    <t>MØRENETT AS</t>
  </si>
  <si>
    <t>VESTALL AS</t>
  </si>
  <si>
    <t>FAGNE AS</t>
  </si>
  <si>
    <t>LNETT AS</t>
  </si>
  <si>
    <t>MIDTNETT AS</t>
  </si>
  <si>
    <t>LEDE AS</t>
  </si>
  <si>
    <t>VONETT AS</t>
  </si>
  <si>
    <t>ELVIA AS</t>
  </si>
  <si>
    <t>TENSIO TN AS</t>
  </si>
  <si>
    <t>Aktieselskabet Saudefaldene</t>
  </si>
  <si>
    <t>HERØYA NETT AS</t>
  </si>
  <si>
    <t>orgn</t>
  </si>
  <si>
    <t>id.y</t>
  </si>
  <si>
    <t>y</t>
  </si>
  <si>
    <t>comp</t>
  </si>
  <si>
    <t>rd_cb</t>
  </si>
  <si>
    <t>rd_eff.s1.cb</t>
  </si>
  <si>
    <t>rd_eff.s2.cb</t>
  </si>
  <si>
    <t>rd_ncs_ANDØY ENERGI NETT AS</t>
  </si>
  <si>
    <t>rd_ncs_FJELLNETT AS</t>
  </si>
  <si>
    <t>rd_ncs_VESTMAR NETT AS</t>
  </si>
  <si>
    <t>rd_ncs_VISSI AS</t>
  </si>
  <si>
    <t>rd_ncs_LEGA NETT AS</t>
  </si>
  <si>
    <t>rd_ncs_NETTINORD AS</t>
  </si>
  <si>
    <t>rd_ncs_TENSIO TS AS</t>
  </si>
  <si>
    <t>rd_ncs_MELLOM AS</t>
  </si>
  <si>
    <t>rd_ncs_STATNETT SF</t>
  </si>
  <si>
    <t>rd_ncs_LNETT AS</t>
  </si>
  <si>
    <t>rd_ncs_HERØYA NETT AS</t>
  </si>
  <si>
    <t>fp_rd_OPEXxS</t>
  </si>
  <si>
    <t>fp_rd_sal</t>
  </si>
  <si>
    <t>fp_rd_sal.cap</t>
  </si>
  <si>
    <t>av_rd_pens</t>
  </si>
  <si>
    <t>av_rd_pens.eq</t>
  </si>
  <si>
    <t>av_rd_impl</t>
  </si>
  <si>
    <t>fp_rd_391</t>
  </si>
  <si>
    <t>fp_rd_cga</t>
  </si>
  <si>
    <t>fp_rd_OPEX</t>
  </si>
  <si>
    <t>rd_rab.gf</t>
  </si>
  <si>
    <t>rd_dep.gf</t>
  </si>
  <si>
    <t>rd_rab.sf</t>
  </si>
  <si>
    <t>rd_dep.sf</t>
  </si>
  <si>
    <t>fp_rd_cens</t>
  </si>
  <si>
    <t>rd_TOTXDEA</t>
  </si>
  <si>
    <t>rd_wv.ol</t>
  </si>
  <si>
    <t>rd_wv.sc</t>
  </si>
  <si>
    <t>rd_wv.ss</t>
  </si>
  <si>
    <t>rd_wv.uc</t>
  </si>
  <si>
    <t>rd_EVAL</t>
  </si>
  <si>
    <t>HAVNETT AS</t>
  </si>
  <si>
    <t>BINDAL KRAFTLAG SA</t>
  </si>
  <si>
    <t>NORGESNETT AS</t>
  </si>
  <si>
    <t>DE NETT AS</t>
  </si>
  <si>
    <t>ISALTEN NETT AS</t>
  </si>
  <si>
    <t>BØMLO KRAFTNETT AS</t>
  </si>
  <si>
    <t>LYSNA AS</t>
  </si>
  <si>
    <t>TROLLFJORD NETT AS</t>
  </si>
  <si>
    <t>ASKER NETT AS</t>
  </si>
  <si>
    <t>EL-VERKET HØLAND AS</t>
  </si>
  <si>
    <t>JÆREN EVERK AS</t>
  </si>
  <si>
    <t>KE NETT AS</t>
  </si>
  <si>
    <t>NOREFJELL NETT AS</t>
  </si>
  <si>
    <t>KVAM ENERGI NETT AS</t>
  </si>
  <si>
    <t>BREHEIM NETT AS</t>
  </si>
  <si>
    <t>MELØY NETT AS</t>
  </si>
  <si>
    <t>MODALEN KRAFTLAG SA</t>
  </si>
  <si>
    <t>KLIVE AS</t>
  </si>
  <si>
    <t>RAKKESTAD ENERGI AS</t>
  </si>
  <si>
    <t>RK NETT AS</t>
  </si>
  <si>
    <t>ROMSDALSNETT AS</t>
  </si>
  <si>
    <t>HYDRO ENERGI AS</t>
  </si>
  <si>
    <t>ROLLAG ELEKTRISITETSVERK AS</t>
  </si>
  <si>
    <t>SKIAKERNETT AS</t>
  </si>
  <si>
    <t>TINDRA NETT AS</t>
  </si>
  <si>
    <t>STRAUMEN NETT AS</t>
  </si>
  <si>
    <t>SØR AURDAL ENERGI AS</t>
  </si>
  <si>
    <t>TINFOS AS</t>
  </si>
  <si>
    <t>STANNUM AS</t>
  </si>
  <si>
    <t>UVDAL KRAFTFORSYNING SA</t>
  </si>
  <si>
    <t>VANG ENERGIVERK AS</t>
  </si>
  <si>
    <t>ELVENETT AS</t>
  </si>
  <si>
    <t>STRAUMNETT AS</t>
  </si>
  <si>
    <t>S-NETT AS</t>
  </si>
  <si>
    <t>USTEKVEIKJA KRAFTVERK DA</t>
  </si>
  <si>
    <t>HYDRO ALUMINIUM AS</t>
  </si>
  <si>
    <t>GRIUG AS</t>
  </si>
  <si>
    <t>EVERKET AS</t>
  </si>
  <si>
    <t>HAFSLUND ECO VANNKRAFT AS</t>
  </si>
  <si>
    <t>ETNA NETT AS</t>
  </si>
  <si>
    <t>SUNETT AS</t>
  </si>
  <si>
    <t>NORDVEST NETT AS</t>
  </si>
  <si>
    <t>FØRE AS</t>
  </si>
  <si>
    <t>STATKRAFT ENERGI AS</t>
  </si>
  <si>
    <t>FØIE AS</t>
  </si>
  <si>
    <t>SØR-NORGE ALUMINIUM AS</t>
  </si>
  <si>
    <t>GASSCO AS</t>
  </si>
  <si>
    <t>NETTSELSKAPET AS</t>
  </si>
  <si>
    <t>s_avs</t>
  </si>
  <si>
    <t>r_avs</t>
  </si>
  <si>
    <t>r_nettap</t>
  </si>
  <si>
    <t>s_pensj</t>
  </si>
  <si>
    <t>s_lonn</t>
  </si>
  <si>
    <t>s_lonnakt</t>
  </si>
  <si>
    <t>s_pensjek</t>
  </si>
  <si>
    <t>r_pensj</t>
  </si>
  <si>
    <t>r_lonn</t>
  </si>
  <si>
    <t>r_pensjek</t>
  </si>
  <si>
    <t>r_lonnakt</t>
  </si>
  <si>
    <t>r_bfv</t>
  </si>
  <si>
    <t>s_bfv</t>
  </si>
  <si>
    <t>r_kile</t>
  </si>
  <si>
    <t>s_kile</t>
  </si>
  <si>
    <t>r_abavs</t>
  </si>
  <si>
    <t>r_abbfv</t>
  </si>
  <si>
    <t>r_391</t>
  </si>
  <si>
    <t>s_391</t>
  </si>
  <si>
    <t>r_DVxL</t>
  </si>
  <si>
    <t>i gjennomsnittsberegning erstattes observasjoner 2010-2013 med snittet 2007-2013</t>
  </si>
  <si>
    <t xml:space="preserve">KPI-lønnfaktor </t>
  </si>
  <si>
    <t>Pensjonskostnnader periodisert Snett fra eRapp</t>
  </si>
  <si>
    <t>Pensjonskostnnader periodisert Snett justert til faste priser</t>
  </si>
  <si>
    <t>snitt 2010 2013 erstattes med snitt 2007-2013</t>
  </si>
  <si>
    <t>Pensjonskostnnader periodisert Snett, femårig snitt til DV</t>
  </si>
  <si>
    <t>Pensjonskostnader egenkapital Snett fra eRapp</t>
  </si>
  <si>
    <t>Pensjonskostnader egenkapital Snett jsutert til  faste priser</t>
  </si>
  <si>
    <t>Pensjonskostnader egenkapital Snett, femårig snitt til DV</t>
  </si>
  <si>
    <t>år</t>
  </si>
  <si>
    <t>pensjonskostnader periodisert</t>
  </si>
  <si>
    <t>estimat-avvik</t>
  </si>
  <si>
    <t>Sum pensjon, kpi justert</t>
  </si>
  <si>
    <t>Vekt per område</t>
  </si>
  <si>
    <t xml:space="preserve">Vektet pris </t>
  </si>
  <si>
    <t>NO1</t>
  </si>
  <si>
    <t>NO2</t>
  </si>
  <si>
    <t>NO3</t>
  </si>
  <si>
    <t>NO4</t>
  </si>
  <si>
    <t>NO5</t>
  </si>
  <si>
    <t>Nettap i transmisjonsnett MWh</t>
  </si>
  <si>
    <t>Nettap i regionalnett MWh</t>
  </si>
  <si>
    <t>Inntektsramme for Statnett</t>
  </si>
  <si>
    <t>Regionalnett</t>
  </si>
  <si>
    <t>Inntektsramme, 40 % K + 60 % K*</t>
  </si>
  <si>
    <t>KPI faktor 2024/2022</t>
  </si>
  <si>
    <t>KPI lønn faktor 2024/2022</t>
  </si>
  <si>
    <t>Rente 2024</t>
  </si>
  <si>
    <t>Snitt 2016 - 2020</t>
  </si>
  <si>
    <t>kpijusterte kr 2022 tall</t>
  </si>
  <si>
    <t>Herav Pensjonskosntader system og marked</t>
  </si>
  <si>
    <t>pensjon femårig snitt 2022 kr</t>
  </si>
  <si>
    <t>data fra note 11 2022</t>
  </si>
  <si>
    <t>referansepris per prisområde varsel 2024 inkl 11 kr påslag</t>
  </si>
  <si>
    <t>Eneste endring fra vedtak om IR 2022 er resultatet fra regionalnettsanalysen</t>
  </si>
  <si>
    <t>Avkastningsgrunnlag</t>
  </si>
  <si>
    <t>hvorav avkastningsgrunnlag, systemansvar</t>
  </si>
  <si>
    <t>Inntektsramme fra vedtak 2022 eks anleggsoverdragelser</t>
  </si>
  <si>
    <t>Tillegg/fradrag i inntektsrammen 2024</t>
  </si>
  <si>
    <t>Tillegg/fradrag for oppdatert ramme 2022</t>
  </si>
  <si>
    <t>Differanse fra reberegning av inntektsramme 2022 for Sira Kvina</t>
  </si>
  <si>
    <t>Kraftpris 2024, kr/MWh</t>
  </si>
  <si>
    <t>YMBER PRODUKSJON AS</t>
  </si>
  <si>
    <t>LUOSTEJOK NETT AS</t>
  </si>
  <si>
    <t>SANDØY NETT AS (Inaktiv i brreg)</t>
  </si>
  <si>
    <t>TELEMARK NETT AS</t>
  </si>
  <si>
    <t>BKK AS</t>
  </si>
  <si>
    <t>GLITRE NETT AS</t>
  </si>
  <si>
    <t>SVABO INDUSTRINETT AS</t>
  </si>
  <si>
    <t>rd_ncs_ALUT AS</t>
  </si>
  <si>
    <t>rd_ncs_ELINETT AS</t>
  </si>
  <si>
    <t>rd_ncs_LUOSTEJOK NETT AS</t>
  </si>
  <si>
    <t>rd_ncs_BKK AS</t>
  </si>
  <si>
    <t>rd_ncs_VONETT AS</t>
  </si>
  <si>
    <t>rd_ncs_SVABO INDUSTRINETT AS</t>
  </si>
  <si>
    <t xml:space="preserve">Annuitet total 2022-kr </t>
  </si>
  <si>
    <t>KPI-faktor 2022</t>
  </si>
  <si>
    <t>KPI-lønnfaktor 2022</t>
  </si>
  <si>
    <t>202311018-1</t>
  </si>
  <si>
    <t>Fra Statkraft. Oksla stasjon</t>
  </si>
  <si>
    <t>Inntektsramme 2024 for Gassco AS</t>
  </si>
  <si>
    <t>KILE løpende kr</t>
  </si>
  <si>
    <t>tapsvolum MWh</t>
  </si>
  <si>
    <t>Kraftpris til  transmisjonsnettsanalyse</t>
  </si>
  <si>
    <t>Inntektsramme for 2024</t>
  </si>
  <si>
    <t>s_DVxL</t>
  </si>
  <si>
    <t>s_nettap</t>
  </si>
  <si>
    <t>sa_DV</t>
  </si>
  <si>
    <t>sa_bfv</t>
  </si>
  <si>
    <t>sa_avs</t>
  </si>
  <si>
    <t>nordlink_DV</t>
  </si>
  <si>
    <t>2022 kroner</t>
  </si>
  <si>
    <t>Annuitet total</t>
  </si>
  <si>
    <t>Totex benchmark 2022 kr</t>
  </si>
  <si>
    <t>Normgrid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</si>
</sst>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000"/>
    <numFmt numFmtId="169" formatCode="0.0\ %"/>
    <numFmt numFmtId="170" formatCode="0.000"/>
    <numFmt numFmtId="171" formatCode="_-* #,##0.000_-;\-* #,##0.000_-;_-* &quot;-&quot;??_-;_-@_-"/>
    <numFmt numFmtId="172" formatCode="_-* #,##0.0000_-;\-* #,##0.0000_-;_-* &quot;-&quot;??_-;_-@_-"/>
    <numFmt numFmtId="173" formatCode="_(* #,##0.0_);_(* \(#,##0.0\);_(* &quot;-&quot;??_);_(@_)"/>
    <numFmt numFmtId="174" formatCode="0.00000"/>
    <numFmt numFmtId="175" formatCode="#,##0.0"/>
    <numFmt numFmtId="176" formatCode="_-* #,##0.00000_-;\-* #,##0.00000_-;_-* &quot;-&quot;??_-;_-@_-"/>
    <numFmt numFmtId="177" formatCode="#,##0_ ;\-#,##0\ "/>
  </numFmts>
  <fonts count="5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Arial"/>
      <family val="2"/>
    </font>
    <font>
      <sz val="10"/>
      <name val="Segoe UI"/>
      <family val="2"/>
    </font>
    <font>
      <sz val="10"/>
      <name val="Calibri"/>
      <family val="2"/>
      <scheme val="minor"/>
    </font>
    <font>
      <sz val="10"/>
      <color rgb="FF000000"/>
      <name val="Lucida Console"/>
      <family val="3"/>
    </font>
    <font>
      <u/>
      <sz val="11"/>
      <color theme="10"/>
      <name val="Calibri"/>
      <family val="2"/>
    </font>
    <font>
      <sz val="9"/>
      <color rgb="FF333333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1"/>
      <color rgb="FF001C37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Gill Sans MT"/>
      <family val="2"/>
    </font>
    <font>
      <b/>
      <sz val="10"/>
      <name val="Gill Sans MT"/>
      <family val="2"/>
    </font>
    <font>
      <sz val="11"/>
      <color rgb="FFFF0000"/>
      <name val="Calibri"/>
      <family val="2"/>
    </font>
    <font>
      <sz val="9"/>
      <color rgb="FF000000"/>
      <name val="Tahoma"/>
      <family val="2"/>
    </font>
    <font>
      <sz val="8"/>
      <name val="Calibri"/>
      <family val="2"/>
    </font>
    <font>
      <sz val="10"/>
      <color rgb="FF0000FF"/>
      <name val="Lucida Console"/>
      <family val="3"/>
    </font>
    <font>
      <sz val="10"/>
      <color rgb="FF000000"/>
      <name val="Arial Unicode MS"/>
    </font>
    <font>
      <sz val="8"/>
      <color rgb="FF000000"/>
      <name val="Lucida Console"/>
      <family val="3"/>
    </font>
    <font>
      <sz val="12"/>
      <color theme="1"/>
      <name val="Times New Roman"/>
      <family val="1"/>
    </font>
    <font>
      <sz val="10"/>
      <color rgb="FFBCBCBC"/>
      <name val="Lucida Console"/>
      <family val="3"/>
    </font>
    <font>
      <sz val="10"/>
      <color theme="1"/>
      <name val="Lucida Console"/>
      <family val="3"/>
    </font>
    <font>
      <sz val="8"/>
      <color rgb="FF000000"/>
      <name val="Segoe U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medium">
        <color rgb="FFD6DADC"/>
      </right>
      <top/>
      <bottom/>
      <diagonal/>
    </border>
  </borders>
  <cellStyleXfs count="21">
    <xf numFmtId="0" fontId="0" fillId="0" borderId="0" applyBorder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9" fillId="0" borderId="0"/>
    <xf numFmtId="0" fontId="4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4" fillId="0" borderId="0"/>
  </cellStyleXfs>
  <cellXfs count="267">
    <xf numFmtId="0" fontId="0" fillId="0" borderId="0" xfId="0"/>
    <xf numFmtId="0" fontId="5" fillId="0" borderId="0" xfId="3" applyFont="1"/>
    <xf numFmtId="0" fontId="4" fillId="0" borderId="0" xfId="3"/>
    <xf numFmtId="0" fontId="4" fillId="0" borderId="0" xfId="3" applyAlignment="1">
      <alignment wrapText="1"/>
    </xf>
    <xf numFmtId="2" fontId="4" fillId="0" borderId="0" xfId="3" applyNumberFormat="1"/>
    <xf numFmtId="164" fontId="4" fillId="0" borderId="0" xfId="3" applyNumberFormat="1"/>
    <xf numFmtId="165" fontId="4" fillId="0" borderId="0" xfId="1" applyNumberFormat="1" applyFont="1"/>
    <xf numFmtId="166" fontId="7" fillId="0" borderId="0" xfId="4" applyFont="1"/>
    <xf numFmtId="167" fontId="9" fillId="0" borderId="0" xfId="3" applyNumberFormat="1" applyFont="1"/>
    <xf numFmtId="165" fontId="4" fillId="0" borderId="0" xfId="1" applyNumberFormat="1" applyFont="1" applyFill="1"/>
    <xf numFmtId="165" fontId="4" fillId="0" borderId="0" xfId="3" applyNumberFormat="1"/>
    <xf numFmtId="9" fontId="4" fillId="0" borderId="0" xfId="2" applyFont="1"/>
    <xf numFmtId="167" fontId="4" fillId="0" borderId="0" xfId="3" applyNumberFormat="1"/>
    <xf numFmtId="43" fontId="4" fillId="0" borderId="0" xfId="1" applyFont="1"/>
    <xf numFmtId="0" fontId="9" fillId="0" borderId="0" xfId="3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1" fontId="4" fillId="0" borderId="0" xfId="3" applyNumberFormat="1"/>
    <xf numFmtId="9" fontId="4" fillId="0" borderId="0" xfId="3" applyNumberFormat="1"/>
    <xf numFmtId="164" fontId="7" fillId="0" borderId="0" xfId="4" applyNumberFormat="1" applyFont="1"/>
    <xf numFmtId="165" fontId="0" fillId="0" borderId="0" xfId="1" applyNumberFormat="1" applyFont="1"/>
    <xf numFmtId="0" fontId="4" fillId="0" borderId="0" xfId="3" applyAlignment="1">
      <alignment horizontal="center"/>
    </xf>
    <xf numFmtId="0" fontId="14" fillId="0" borderId="0" xfId="0" applyFont="1"/>
    <xf numFmtId="0" fontId="15" fillId="4" borderId="2" xfId="0" applyFont="1" applyFill="1" applyBorder="1" applyAlignment="1">
      <alignment vertical="top"/>
    </xf>
    <xf numFmtId="167" fontId="14" fillId="0" borderId="0" xfId="4" applyNumberFormat="1" applyFont="1"/>
    <xf numFmtId="43" fontId="0" fillId="0" borderId="0" xfId="0" applyNumberFormat="1"/>
    <xf numFmtId="167" fontId="0" fillId="0" borderId="0" xfId="0" applyNumberFormat="1"/>
    <xf numFmtId="1" fontId="0" fillId="0" borderId="0" xfId="0" applyNumberFormat="1"/>
    <xf numFmtId="167" fontId="6" fillId="0" borderId="0" xfId="4" applyNumberFormat="1" applyFont="1"/>
    <xf numFmtId="165" fontId="10" fillId="0" borderId="0" xfId="1" applyNumberFormat="1" applyFont="1" applyFill="1" applyBorder="1"/>
    <xf numFmtId="0" fontId="14" fillId="2" borderId="4" xfId="0" applyFont="1" applyFill="1" applyBorder="1" applyAlignment="1">
      <alignment vertical="top"/>
    </xf>
    <xf numFmtId="169" fontId="14" fillId="2" borderId="4" xfId="4" applyNumberFormat="1" applyFont="1" applyFill="1" applyBorder="1" applyAlignment="1">
      <alignment vertical="top"/>
    </xf>
    <xf numFmtId="10" fontId="15" fillId="2" borderId="4" xfId="2" applyNumberFormat="1" applyFont="1" applyFill="1" applyBorder="1" applyAlignment="1">
      <alignment vertical="top"/>
    </xf>
    <xf numFmtId="0" fontId="14" fillId="2" borderId="2" xfId="0" applyFont="1" applyFill="1" applyBorder="1" applyAlignment="1">
      <alignment vertical="top"/>
    </xf>
    <xf numFmtId="10" fontId="4" fillId="0" borderId="0" xfId="3" applyNumberFormat="1"/>
    <xf numFmtId="165" fontId="17" fillId="0" borderId="0" xfId="1" applyNumberFormat="1" applyFont="1"/>
    <xf numFmtId="165" fontId="18" fillId="0" borderId="0" xfId="1" applyNumberFormat="1" applyFont="1"/>
    <xf numFmtId="3" fontId="4" fillId="0" borderId="0" xfId="3" applyNumberFormat="1"/>
    <xf numFmtId="167" fontId="4" fillId="7" borderId="0" xfId="4" applyNumberFormat="1" applyFont="1" applyFill="1"/>
    <xf numFmtId="167" fontId="6" fillId="0" borderId="0" xfId="4" applyNumberFormat="1" applyFont="1" applyFill="1"/>
    <xf numFmtId="167" fontId="7" fillId="0" borderId="0" xfId="4" applyNumberFormat="1" applyFont="1" applyFill="1"/>
    <xf numFmtId="165" fontId="8" fillId="0" borderId="0" xfId="1" applyNumberFormat="1" applyFont="1" applyFill="1"/>
    <xf numFmtId="167" fontId="5" fillId="0" borderId="0" xfId="4" applyNumberFormat="1" applyFont="1" applyFill="1"/>
    <xf numFmtId="1" fontId="9" fillId="0" borderId="0" xfId="3" applyNumberFormat="1" applyFont="1"/>
    <xf numFmtId="3" fontId="0" fillId="0" borderId="0" xfId="0" applyNumberFormat="1"/>
    <xf numFmtId="0" fontId="5" fillId="0" borderId="0" xfId="0" applyFont="1"/>
    <xf numFmtId="166" fontId="7" fillId="0" borderId="0" xfId="4" applyFont="1" applyFill="1"/>
    <xf numFmtId="165" fontId="9" fillId="0" borderId="0" xfId="1" applyNumberFormat="1" applyFont="1" applyFill="1"/>
    <xf numFmtId="0" fontId="17" fillId="0" borderId="0" xfId="3" applyFont="1"/>
    <xf numFmtId="43" fontId="4" fillId="0" borderId="0" xfId="1" applyFont="1" applyFill="1"/>
    <xf numFmtId="165" fontId="17" fillId="0" borderId="0" xfId="1" applyNumberFormat="1" applyFont="1" applyFill="1"/>
    <xf numFmtId="165" fontId="18" fillId="0" borderId="0" xfId="1" applyNumberFormat="1" applyFont="1" applyFill="1"/>
    <xf numFmtId="0" fontId="20" fillId="0" borderId="0" xfId="0" applyFont="1"/>
    <xf numFmtId="0" fontId="21" fillId="0" borderId="0" xfId="0" applyFont="1"/>
    <xf numFmtId="9" fontId="21" fillId="0" borderId="0" xfId="0" applyNumberFormat="1" applyFont="1"/>
    <xf numFmtId="10" fontId="21" fillId="0" borderId="0" xfId="0" applyNumberFormat="1" applyFont="1"/>
    <xf numFmtId="0" fontId="22" fillId="0" borderId="0" xfId="0" applyFont="1"/>
    <xf numFmtId="164" fontId="23" fillId="0" borderId="0" xfId="0" applyNumberFormat="1" applyFont="1"/>
    <xf numFmtId="0" fontId="24" fillId="0" borderId="0" xfId="0" applyFont="1" applyBorder="1"/>
    <xf numFmtId="164" fontId="24" fillId="0" borderId="0" xfId="2" applyNumberFormat="1" applyFont="1" applyFill="1"/>
    <xf numFmtId="0" fontId="24" fillId="0" borderId="0" xfId="0" applyFont="1"/>
    <xf numFmtId="167" fontId="4" fillId="0" borderId="0" xfId="4" applyNumberFormat="1" applyFont="1" applyFill="1"/>
    <xf numFmtId="0" fontId="16" fillId="0" borderId="0" xfId="0" applyFont="1" applyBorder="1" applyAlignment="1">
      <alignment wrapText="1"/>
    </xf>
    <xf numFmtId="0" fontId="25" fillId="0" borderId="0" xfId="14"/>
    <xf numFmtId="164" fontId="0" fillId="0" borderId="0" xfId="0" applyNumberFormat="1"/>
    <xf numFmtId="0" fontId="14" fillId="0" borderId="0" xfId="3" applyFont="1"/>
    <xf numFmtId="165" fontId="8" fillId="0" borderId="0" xfId="1" applyNumberFormat="1" applyFont="1" applyFill="1" applyBorder="1"/>
    <xf numFmtId="10" fontId="28" fillId="0" borderId="0" xfId="17" applyNumberFormat="1" applyFont="1" applyAlignment="1">
      <alignment horizontal="right" vertical="center" wrapText="1"/>
    </xf>
    <xf numFmtId="166" fontId="4" fillId="0" borderId="0" xfId="4" applyFont="1"/>
    <xf numFmtId="169" fontId="0" fillId="0" borderId="0" xfId="17" applyNumberFormat="1" applyFont="1"/>
    <xf numFmtId="10" fontId="0" fillId="0" borderId="0" xfId="17" applyNumberFormat="1" applyFont="1"/>
    <xf numFmtId="9" fontId="0" fillId="0" borderId="0" xfId="17" applyFont="1"/>
    <xf numFmtId="0" fontId="27" fillId="0" borderId="0" xfId="0" applyFont="1"/>
    <xf numFmtId="0" fontId="4" fillId="0" borderId="0" xfId="0" applyFont="1"/>
    <xf numFmtId="0" fontId="17" fillId="0" borderId="0" xfId="0" applyFont="1"/>
    <xf numFmtId="3" fontId="15" fillId="8" borderId="2" xfId="0" applyNumberFormat="1" applyFont="1" applyFill="1" applyBorder="1" applyAlignment="1">
      <alignment vertical="top"/>
    </xf>
    <xf numFmtId="0" fontId="5" fillId="8" borderId="7" xfId="0" applyFont="1" applyFill="1" applyBorder="1"/>
    <xf numFmtId="2" fontId="5" fillId="0" borderId="0" xfId="0" applyNumberFormat="1" applyFont="1"/>
    <xf numFmtId="0" fontId="15" fillId="6" borderId="2" xfId="0" applyFont="1" applyFill="1" applyBorder="1" applyAlignment="1">
      <alignment vertical="top"/>
    </xf>
    <xf numFmtId="0" fontId="14" fillId="9" borderId="2" xfId="0" applyFont="1" applyFill="1" applyBorder="1" applyAlignment="1">
      <alignment vertical="top"/>
    </xf>
    <xf numFmtId="0" fontId="29" fillId="0" borderId="0" xfId="0" applyFont="1" applyBorder="1"/>
    <xf numFmtId="0" fontId="29" fillId="0" borderId="0" xfId="0" applyFont="1"/>
    <xf numFmtId="1" fontId="6" fillId="0" borderId="0" xfId="4" applyNumberFormat="1" applyFont="1"/>
    <xf numFmtId="164" fontId="6" fillId="0" borderId="0" xfId="4" applyNumberFormat="1" applyFont="1"/>
    <xf numFmtId="3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/>
    </xf>
    <xf numFmtId="9" fontId="9" fillId="0" borderId="0" xfId="2" applyFont="1"/>
    <xf numFmtId="169" fontId="4" fillId="0" borderId="0" xfId="2" applyNumberFormat="1" applyFont="1" applyFill="1"/>
    <xf numFmtId="169" fontId="6" fillId="0" borderId="0" xfId="2" applyNumberFormat="1" applyFont="1" applyFill="1"/>
    <xf numFmtId="3" fontId="14" fillId="3" borderId="2" xfId="0" applyNumberFormat="1" applyFont="1" applyFill="1" applyBorder="1" applyAlignment="1">
      <alignment vertical="top"/>
    </xf>
    <xf numFmtId="3" fontId="14" fillId="3" borderId="2" xfId="4" applyNumberFormat="1" applyFont="1" applyFill="1" applyBorder="1" applyAlignment="1">
      <alignment vertical="top"/>
    </xf>
    <xf numFmtId="3" fontId="14" fillId="3" borderId="2" xfId="0" applyNumberFormat="1" applyFont="1" applyFill="1" applyBorder="1" applyAlignment="1">
      <alignment horizontal="left" vertical="top" indent="1"/>
    </xf>
    <xf numFmtId="3" fontId="14" fillId="3" borderId="6" xfId="0" applyNumberFormat="1" applyFont="1" applyFill="1" applyBorder="1" applyAlignment="1">
      <alignment horizontal="left" vertical="top" indent="1"/>
    </xf>
    <xf numFmtId="3" fontId="14" fillId="3" borderId="6" xfId="4" applyNumberFormat="1" applyFont="1" applyFill="1" applyBorder="1" applyAlignment="1">
      <alignment vertical="top"/>
    </xf>
    <xf numFmtId="3" fontId="14" fillId="3" borderId="3" xfId="0" applyNumberFormat="1" applyFont="1" applyFill="1" applyBorder="1" applyAlignment="1">
      <alignment vertical="top"/>
    </xf>
    <xf numFmtId="3" fontId="14" fillId="3" borderId="3" xfId="4" applyNumberFormat="1" applyFont="1" applyFill="1" applyBorder="1" applyAlignment="1">
      <alignment vertical="top"/>
    </xf>
    <xf numFmtId="3" fontId="15" fillId="5" borderId="2" xfId="0" applyNumberFormat="1" applyFont="1" applyFill="1" applyBorder="1" applyAlignment="1">
      <alignment vertical="top"/>
    </xf>
    <xf numFmtId="3" fontId="15" fillId="5" borderId="2" xfId="4" applyNumberFormat="1" applyFont="1" applyFill="1" applyBorder="1" applyAlignment="1">
      <alignment vertical="top"/>
    </xf>
    <xf numFmtId="3" fontId="15" fillId="2" borderId="4" xfId="2" applyNumberFormat="1" applyFont="1" applyFill="1" applyBorder="1" applyAlignment="1">
      <alignment vertical="top"/>
    </xf>
    <xf numFmtId="3" fontId="14" fillId="2" borderId="2" xfId="4" applyNumberFormat="1" applyFont="1" applyFill="1" applyBorder="1" applyAlignment="1">
      <alignment vertical="top"/>
    </xf>
    <xf numFmtId="3" fontId="15" fillId="2" borderId="2" xfId="2" applyNumberFormat="1" applyFont="1" applyFill="1" applyBorder="1" applyAlignment="1">
      <alignment vertical="top"/>
    </xf>
    <xf numFmtId="3" fontId="0" fillId="9" borderId="2" xfId="0" applyNumberFormat="1" applyFill="1" applyBorder="1"/>
    <xf numFmtId="3" fontId="16" fillId="6" borderId="2" xfId="0" applyNumberFormat="1" applyFont="1" applyFill="1" applyBorder="1"/>
    <xf numFmtId="3" fontId="15" fillId="4" borderId="2" xfId="4" applyNumberFormat="1" applyFont="1" applyFill="1" applyBorder="1" applyAlignment="1">
      <alignment vertical="top"/>
    </xf>
    <xf numFmtId="3" fontId="14" fillId="3" borderId="2" xfId="0" applyNumberFormat="1" applyFont="1" applyFill="1" applyBorder="1" applyAlignment="1">
      <alignment vertical="top" wrapText="1"/>
    </xf>
    <xf numFmtId="166" fontId="5" fillId="0" borderId="2" xfId="4" applyFont="1" applyBorder="1" applyAlignment="1">
      <alignment horizontal="right"/>
    </xf>
    <xf numFmtId="166" fontId="5" fillId="0" borderId="2" xfId="4" applyFont="1" applyBorder="1" applyAlignment="1">
      <alignment horizontal="right" wrapText="1"/>
    </xf>
    <xf numFmtId="0" fontId="16" fillId="0" borderId="2" xfId="0" applyFont="1" applyBorder="1" applyAlignment="1">
      <alignment horizontal="left"/>
    </xf>
    <xf numFmtId="0" fontId="16" fillId="10" borderId="8" xfId="0" applyFont="1" applyFill="1" applyBorder="1" applyAlignment="1">
      <alignment vertical="center"/>
    </xf>
    <xf numFmtId="3" fontId="16" fillId="10" borderId="9" xfId="0" applyNumberFormat="1" applyFont="1" applyFill="1" applyBorder="1" applyAlignment="1">
      <alignment horizontal="right" vertical="center"/>
    </xf>
    <xf numFmtId="0" fontId="6" fillId="11" borderId="10" xfId="0" applyFont="1" applyFill="1" applyBorder="1" applyAlignment="1">
      <alignment vertical="center"/>
    </xf>
    <xf numFmtId="0" fontId="6" fillId="11" borderId="5" xfId="0" applyFont="1" applyFill="1" applyBorder="1" applyAlignment="1">
      <alignment vertical="center"/>
    </xf>
    <xf numFmtId="3" fontId="6" fillId="11" borderId="5" xfId="0" applyNumberFormat="1" applyFont="1" applyFill="1" applyBorder="1" applyAlignment="1">
      <alignment horizontal="right" vertical="center"/>
    </xf>
    <xf numFmtId="0" fontId="16" fillId="12" borderId="10" xfId="0" applyFont="1" applyFill="1" applyBorder="1" applyAlignment="1">
      <alignment vertical="center"/>
    </xf>
    <xf numFmtId="0" fontId="6" fillId="13" borderId="10" xfId="0" applyFont="1" applyFill="1" applyBorder="1" applyAlignment="1">
      <alignment vertical="center"/>
    </xf>
    <xf numFmtId="0" fontId="6" fillId="14" borderId="10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3" fontId="16" fillId="12" borderId="5" xfId="0" applyNumberFormat="1" applyFont="1" applyFill="1" applyBorder="1" applyAlignment="1">
      <alignment horizontal="right" vertical="center"/>
    </xf>
    <xf numFmtId="3" fontId="6" fillId="14" borderId="5" xfId="0" applyNumberFormat="1" applyFont="1" applyFill="1" applyBorder="1" applyAlignment="1">
      <alignment vertical="center"/>
    </xf>
    <xf numFmtId="3" fontId="6" fillId="14" borderId="5" xfId="0" applyNumberFormat="1" applyFont="1" applyFill="1" applyBorder="1" applyAlignment="1">
      <alignment horizontal="right" vertical="center"/>
    </xf>
    <xf numFmtId="3" fontId="16" fillId="15" borderId="5" xfId="0" applyNumberFormat="1" applyFont="1" applyFill="1" applyBorder="1" applyAlignment="1">
      <alignment vertical="center"/>
    </xf>
    <xf numFmtId="169" fontId="6" fillId="13" borderId="5" xfId="2" applyNumberFormat="1" applyFont="1" applyFill="1" applyBorder="1" applyAlignment="1">
      <alignment horizontal="right" vertical="center"/>
    </xf>
    <xf numFmtId="0" fontId="31" fillId="0" borderId="0" xfId="18"/>
    <xf numFmtId="2" fontId="21" fillId="0" borderId="0" xfId="0" applyNumberFormat="1" applyFont="1"/>
    <xf numFmtId="9" fontId="4" fillId="0" borderId="0" xfId="2" applyFont="1" applyBorder="1"/>
    <xf numFmtId="3" fontId="0" fillId="0" borderId="0" xfId="0" applyNumberFormat="1" applyBorder="1"/>
    <xf numFmtId="164" fontId="29" fillId="0" borderId="0" xfId="17" applyNumberFormat="1" applyFont="1" applyFill="1"/>
    <xf numFmtId="165" fontId="9" fillId="0" borderId="0" xfId="1" applyNumberFormat="1" applyFont="1" applyAlignment="1">
      <alignment horizontal="right"/>
    </xf>
    <xf numFmtId="0" fontId="32" fillId="0" borderId="0" xfId="0" applyFont="1"/>
    <xf numFmtId="0" fontId="30" fillId="0" borderId="0" xfId="0" applyFont="1" applyAlignment="1">
      <alignment vertical="center"/>
    </xf>
    <xf numFmtId="0" fontId="0" fillId="0" borderId="0" xfId="0" applyAlignment="1">
      <alignment wrapText="1"/>
    </xf>
    <xf numFmtId="171" fontId="4" fillId="0" borderId="0" xfId="3" applyNumberFormat="1"/>
    <xf numFmtId="171" fontId="4" fillId="0" borderId="0" xfId="3" applyNumberFormat="1" applyAlignment="1">
      <alignment wrapText="1"/>
    </xf>
    <xf numFmtId="171" fontId="5" fillId="0" borderId="0" xfId="4" applyNumberFormat="1" applyFont="1" applyFill="1"/>
    <xf numFmtId="0" fontId="25" fillId="0" borderId="0" xfId="14" applyAlignment="1">
      <alignment wrapText="1"/>
    </xf>
    <xf numFmtId="0" fontId="25" fillId="0" borderId="0" xfId="14" applyAlignment="1">
      <alignment horizontal="left" wrapText="1"/>
    </xf>
    <xf numFmtId="0" fontId="26" fillId="0" borderId="0" xfId="14" applyFont="1"/>
    <xf numFmtId="165" fontId="26" fillId="0" borderId="0" xfId="16" applyNumberFormat="1" applyFont="1" applyFill="1"/>
    <xf numFmtId="165" fontId="26" fillId="0" borderId="0" xfId="14" applyNumberFormat="1" applyFont="1"/>
    <xf numFmtId="169" fontId="0" fillId="0" borderId="0" xfId="15" applyNumberFormat="1" applyFont="1" applyFill="1"/>
    <xf numFmtId="165" fontId="0" fillId="0" borderId="0" xfId="16" applyNumberFormat="1" applyFont="1" applyFill="1"/>
    <xf numFmtId="0" fontId="34" fillId="7" borderId="11" xfId="0" applyFont="1" applyFill="1" applyBorder="1"/>
    <xf numFmtId="3" fontId="35" fillId="7" borderId="11" xfId="0" applyNumberFormat="1" applyFont="1" applyFill="1" applyBorder="1"/>
    <xf numFmtId="169" fontId="34" fillId="7" borderId="11" xfId="0" applyNumberFormat="1" applyFont="1" applyFill="1" applyBorder="1"/>
    <xf numFmtId="3" fontId="16" fillId="9" borderId="2" xfId="0" applyNumberFormat="1" applyFont="1" applyFill="1" applyBorder="1"/>
    <xf numFmtId="3" fontId="0" fillId="0" borderId="2" xfId="0" applyNumberFormat="1" applyBorder="1"/>
    <xf numFmtId="3" fontId="16" fillId="0" borderId="2" xfId="0" applyNumberFormat="1" applyFont="1" applyBorder="1"/>
    <xf numFmtId="3" fontId="20" fillId="16" borderId="2" xfId="0" applyNumberFormat="1" applyFont="1" applyFill="1" applyBorder="1" applyAlignment="1">
      <alignment vertical="top"/>
    </xf>
    <xf numFmtId="0" fontId="20" fillId="16" borderId="2" xfId="0" applyFont="1" applyFill="1" applyBorder="1" applyAlignment="1">
      <alignment vertical="top"/>
    </xf>
    <xf numFmtId="0" fontId="21" fillId="17" borderId="2" xfId="0" applyFont="1" applyFill="1" applyBorder="1" applyAlignment="1">
      <alignment vertical="top"/>
    </xf>
    <xf numFmtId="3" fontId="21" fillId="17" borderId="2" xfId="0" applyNumberFormat="1" applyFont="1" applyFill="1" applyBorder="1" applyAlignment="1">
      <alignment vertical="top"/>
    </xf>
    <xf numFmtId="0" fontId="20" fillId="17" borderId="2" xfId="0" applyFont="1" applyFill="1" applyBorder="1" applyAlignment="1">
      <alignment vertical="top"/>
    </xf>
    <xf numFmtId="3" fontId="16" fillId="0" borderId="0" xfId="0" applyNumberFormat="1" applyFont="1" applyBorder="1"/>
    <xf numFmtId="0" fontId="15" fillId="0" borderId="0" xfId="0" applyFont="1" applyBorder="1" applyAlignment="1">
      <alignment vertical="top"/>
    </xf>
    <xf numFmtId="164" fontId="10" fillId="0" borderId="0" xfId="0" applyNumberFormat="1" applyFont="1"/>
    <xf numFmtId="165" fontId="0" fillId="0" borderId="0" xfId="1" applyNumberFormat="1" applyFont="1" applyFill="1"/>
    <xf numFmtId="0" fontId="16" fillId="8" borderId="0" xfId="0" applyFont="1" applyFill="1"/>
    <xf numFmtId="0" fontId="5" fillId="8" borderId="0" xfId="0" applyFont="1" applyFill="1"/>
    <xf numFmtId="0" fontId="0" fillId="8" borderId="0" xfId="0" applyFill="1"/>
    <xf numFmtId="173" fontId="0" fillId="0" borderId="0" xfId="4" applyNumberFormat="1" applyFont="1"/>
    <xf numFmtId="0" fontId="36" fillId="0" borderId="0" xfId="0" applyFont="1"/>
    <xf numFmtId="165" fontId="4" fillId="0" borderId="0" xfId="3" applyNumberFormat="1" applyAlignment="1">
      <alignment horizontal="right"/>
    </xf>
    <xf numFmtId="165" fontId="6" fillId="0" borderId="0" xfId="1" applyNumberFormat="1" applyFont="1" applyFill="1"/>
    <xf numFmtId="0" fontId="16" fillId="18" borderId="0" xfId="0" applyFont="1" applyFill="1"/>
    <xf numFmtId="0" fontId="37" fillId="0" borderId="0" xfId="14" applyFont="1"/>
    <xf numFmtId="169" fontId="25" fillId="7" borderId="0" xfId="2" applyNumberFormat="1" applyFont="1" applyFill="1"/>
    <xf numFmtId="0" fontId="25" fillId="7" borderId="0" xfId="14" applyFill="1"/>
    <xf numFmtId="165" fontId="25" fillId="7" borderId="0" xfId="16" applyNumberFormat="1" applyFont="1" applyFill="1"/>
    <xf numFmtId="0" fontId="38" fillId="19" borderId="11" xfId="0" applyFont="1" applyFill="1" applyBorder="1"/>
    <xf numFmtId="169" fontId="38" fillId="19" borderId="11" xfId="0" applyNumberFormat="1" applyFont="1" applyFill="1" applyBorder="1"/>
    <xf numFmtId="3" fontId="39" fillId="19" borderId="11" xfId="0" applyNumberFormat="1" applyFont="1" applyFill="1" applyBorder="1"/>
    <xf numFmtId="165" fontId="16" fillId="19" borderId="0" xfId="16" applyNumberFormat="1" applyFont="1" applyFill="1"/>
    <xf numFmtId="169" fontId="16" fillId="19" borderId="0" xfId="15" applyNumberFormat="1" applyFont="1" applyFill="1"/>
    <xf numFmtId="0" fontId="40" fillId="0" borderId="0" xfId="0" applyFont="1"/>
    <xf numFmtId="3" fontId="0" fillId="0" borderId="0" xfId="1" applyNumberFormat="1" applyFont="1"/>
    <xf numFmtId="174" fontId="0" fillId="0" borderId="0" xfId="0" applyNumberFormat="1"/>
    <xf numFmtId="3" fontId="16" fillId="0" borderId="0" xfId="0" applyNumberFormat="1" applyFont="1"/>
    <xf numFmtId="165" fontId="5" fillId="0" borderId="0" xfId="1" applyNumberFormat="1" applyFont="1" applyFill="1"/>
    <xf numFmtId="0" fontId="4" fillId="20" borderId="0" xfId="3" applyFill="1" applyAlignment="1">
      <alignment wrapText="1"/>
    </xf>
    <xf numFmtId="10" fontId="21" fillId="17" borderId="2" xfId="0" applyNumberFormat="1" applyFont="1" applyFill="1" applyBorder="1" applyAlignment="1">
      <alignment vertical="top"/>
    </xf>
    <xf numFmtId="169" fontId="21" fillId="17" borderId="2" xfId="0" applyNumberFormat="1" applyFont="1" applyFill="1" applyBorder="1" applyAlignment="1">
      <alignment vertical="top"/>
    </xf>
    <xf numFmtId="1" fontId="4" fillId="0" borderId="0" xfId="3" applyNumberFormat="1" applyAlignment="1">
      <alignment horizontal="right"/>
    </xf>
    <xf numFmtId="175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2" borderId="0" xfId="3" applyFont="1" applyFill="1"/>
    <xf numFmtId="172" fontId="5" fillId="0" borderId="0" xfId="1" applyNumberFormat="1" applyFont="1" applyBorder="1"/>
    <xf numFmtId="0" fontId="5" fillId="0" borderId="0" xfId="3" applyFont="1" applyAlignment="1">
      <alignment wrapText="1"/>
    </xf>
    <xf numFmtId="165" fontId="4" fillId="0" borderId="0" xfId="1" applyNumberFormat="1" applyFont="1" applyFill="1" applyBorder="1"/>
    <xf numFmtId="169" fontId="4" fillId="0" borderId="0" xfId="2" applyNumberFormat="1" applyFont="1" applyBorder="1"/>
    <xf numFmtId="10" fontId="11" fillId="0" borderId="0" xfId="2" applyNumberFormat="1" applyFont="1" applyBorder="1"/>
    <xf numFmtId="3" fontId="41" fillId="0" borderId="0" xfId="0" applyNumberFormat="1" applyFont="1"/>
    <xf numFmtId="0" fontId="15" fillId="8" borderId="2" xfId="0" applyFont="1" applyFill="1" applyBorder="1"/>
    <xf numFmtId="0" fontId="34" fillId="0" borderId="11" xfId="0" applyFont="1" applyBorder="1"/>
    <xf numFmtId="169" fontId="34" fillId="0" borderId="11" xfId="0" applyNumberFormat="1" applyFont="1" applyBorder="1"/>
    <xf numFmtId="3" fontId="35" fillId="0" borderId="11" xfId="0" applyNumberFormat="1" applyFont="1" applyBorder="1"/>
    <xf numFmtId="3" fontId="34" fillId="0" borderId="11" xfId="0" applyNumberFormat="1" applyFont="1" applyBorder="1"/>
    <xf numFmtId="0" fontId="0" fillId="21" borderId="0" xfId="0" applyFill="1"/>
    <xf numFmtId="0" fontId="16" fillId="21" borderId="0" xfId="0" applyFont="1" applyFill="1"/>
    <xf numFmtId="174" fontId="5" fillId="2" borderId="0" xfId="3" applyNumberFormat="1" applyFont="1" applyFill="1"/>
    <xf numFmtId="168" fontId="4" fillId="0" borderId="0" xfId="3" applyNumberFormat="1"/>
    <xf numFmtId="0" fontId="43" fillId="0" borderId="0" xfId="0" applyFont="1" applyAlignment="1">
      <alignment vertical="center"/>
    </xf>
    <xf numFmtId="0" fontId="43" fillId="22" borderId="0" xfId="0" applyFont="1" applyFill="1" applyAlignment="1">
      <alignment vertical="center"/>
    </xf>
    <xf numFmtId="0" fontId="30" fillId="22" borderId="0" xfId="0" applyFont="1" applyFill="1" applyAlignment="1">
      <alignment vertical="center"/>
    </xf>
    <xf numFmtId="9" fontId="4" fillId="0" borderId="0" xfId="2" applyFont="1" applyFill="1"/>
    <xf numFmtId="3" fontId="1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170" fontId="25" fillId="0" borderId="0" xfId="14" applyNumberFormat="1"/>
    <xf numFmtId="9" fontId="0" fillId="0" borderId="0" xfId="2" applyFont="1"/>
    <xf numFmtId="3" fontId="4" fillId="0" borderId="0" xfId="1" applyNumberFormat="1" applyFont="1"/>
    <xf numFmtId="1" fontId="4" fillId="0" borderId="0" xfId="1" applyNumberFormat="1" applyFont="1" applyFill="1"/>
    <xf numFmtId="1" fontId="4" fillId="0" borderId="0" xfId="2" applyNumberFormat="1" applyFont="1" applyFill="1"/>
    <xf numFmtId="0" fontId="0" fillId="23" borderId="2" xfId="0" applyFill="1" applyBorder="1"/>
    <xf numFmtId="167" fontId="0" fillId="23" borderId="2" xfId="0" applyNumberFormat="1" applyFill="1" applyBorder="1"/>
    <xf numFmtId="0" fontId="0" fillId="23" borderId="2" xfId="0" applyFill="1" applyBorder="1" applyAlignment="1">
      <alignment horizontal="right"/>
    </xf>
    <xf numFmtId="3" fontId="0" fillId="23" borderId="2" xfId="0" applyNumberFormat="1" applyFill="1" applyBorder="1"/>
    <xf numFmtId="165" fontId="0" fillId="23" borderId="2" xfId="1" applyNumberFormat="1" applyFont="1" applyFill="1" applyBorder="1"/>
    <xf numFmtId="0" fontId="4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0" fontId="0" fillId="0" borderId="0" xfId="2" applyNumberFormat="1" applyFont="1"/>
    <xf numFmtId="9" fontId="4" fillId="0" borderId="0" xfId="2" applyFont="1" applyFill="1" applyBorder="1"/>
    <xf numFmtId="0" fontId="44" fillId="0" borderId="0" xfId="0" applyFont="1" applyAlignment="1">
      <alignment vertical="center"/>
    </xf>
    <xf numFmtId="176" fontId="4" fillId="0" borderId="0" xfId="3" applyNumberFormat="1"/>
    <xf numFmtId="43" fontId="4" fillId="0" borderId="0" xfId="1" applyFont="1" applyFill="1" applyAlignment="1">
      <alignment wrapText="1"/>
    </xf>
    <xf numFmtId="0" fontId="0" fillId="24" borderId="0" xfId="0" applyFill="1"/>
    <xf numFmtId="0" fontId="0" fillId="9" borderId="0" xfId="0" applyFill="1"/>
    <xf numFmtId="3" fontId="4" fillId="9" borderId="0" xfId="3" applyNumberFormat="1" applyFill="1" applyAlignment="1">
      <alignment wrapText="1"/>
    </xf>
    <xf numFmtId="0" fontId="4" fillId="9" borderId="0" xfId="3" applyFill="1" applyAlignment="1">
      <alignment wrapText="1"/>
    </xf>
    <xf numFmtId="177" fontId="0" fillId="0" borderId="0" xfId="1" applyNumberFormat="1" applyFont="1"/>
    <xf numFmtId="0" fontId="47" fillId="0" borderId="0" xfId="0" applyFont="1" applyAlignment="1">
      <alignment vertical="center"/>
    </xf>
    <xf numFmtId="0" fontId="47" fillId="22" borderId="0" xfId="0" applyFont="1" applyFill="1" applyAlignment="1">
      <alignment vertical="center"/>
    </xf>
    <xf numFmtId="0" fontId="4" fillId="0" borderId="1" xfId="3" applyBorder="1"/>
    <xf numFmtId="173" fontId="0" fillId="0" borderId="1" xfId="4" applyNumberFormat="1" applyFont="1" applyBorder="1"/>
    <xf numFmtId="166" fontId="7" fillId="0" borderId="1" xfId="4" applyFont="1" applyBorder="1"/>
    <xf numFmtId="3" fontId="0" fillId="0" borderId="1" xfId="1" applyNumberFormat="1" applyFont="1" applyBorder="1"/>
    <xf numFmtId="167" fontId="5" fillId="0" borderId="1" xfId="4" applyNumberFormat="1" applyFont="1" applyFill="1" applyBorder="1"/>
    <xf numFmtId="0" fontId="48" fillId="0" borderId="0" xfId="0" applyFont="1" applyAlignment="1">
      <alignment vertical="center"/>
    </xf>
    <xf numFmtId="0" fontId="48" fillId="22" borderId="0" xfId="0" applyFont="1" applyFill="1" applyAlignment="1">
      <alignment vertical="center"/>
    </xf>
    <xf numFmtId="0" fontId="0" fillId="22" borderId="12" xfId="0" applyFill="1" applyBorder="1" applyAlignment="1">
      <alignment vertical="center"/>
    </xf>
    <xf numFmtId="170" fontId="20" fillId="0" borderId="0" xfId="0" applyNumberFormat="1" applyFont="1"/>
    <xf numFmtId="168" fontId="20" fillId="0" borderId="0" xfId="0" applyNumberFormat="1" applyFont="1"/>
    <xf numFmtId="3" fontId="49" fillId="0" borderId="0" xfId="0" applyNumberFormat="1" applyFont="1"/>
    <xf numFmtId="165" fontId="4" fillId="0" borderId="0" xfId="1" applyNumberFormat="1" applyFont="1" applyFill="1" applyAlignment="1">
      <alignment wrapText="1"/>
    </xf>
    <xf numFmtId="3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Border="1"/>
    <xf numFmtId="165" fontId="0" fillId="0" borderId="0" xfId="0" applyNumberFormat="1" applyBorder="1"/>
    <xf numFmtId="0" fontId="1" fillId="0" borderId="0" xfId="5" applyFont="1"/>
    <xf numFmtId="0" fontId="12" fillId="0" borderId="0" xfId="5"/>
    <xf numFmtId="164" fontId="12" fillId="0" borderId="0" xfId="5" applyNumberFormat="1"/>
    <xf numFmtId="1" fontId="0" fillId="0" borderId="0" xfId="0" applyNumberFormat="1" applyBorder="1"/>
    <xf numFmtId="170" fontId="0" fillId="0" borderId="0" xfId="0" applyNumberFormat="1" applyBorder="1"/>
    <xf numFmtId="3" fontId="12" fillId="0" borderId="0" xfId="5" applyNumberFormat="1"/>
    <xf numFmtId="165" fontId="12" fillId="0" borderId="0" xfId="1" applyNumberFormat="1" applyFont="1" applyFill="1" applyBorder="1"/>
    <xf numFmtId="165" fontId="12" fillId="0" borderId="0" xfId="5" applyNumberFormat="1"/>
    <xf numFmtId="165" fontId="46" fillId="0" borderId="0" xfId="1" applyNumberFormat="1" applyFont="1" applyFill="1" applyBorder="1"/>
    <xf numFmtId="1" fontId="12" fillId="0" borderId="0" xfId="5" applyNumberFormat="1"/>
    <xf numFmtId="170" fontId="12" fillId="0" borderId="0" xfId="5" applyNumberFormat="1"/>
    <xf numFmtId="165" fontId="0" fillId="0" borderId="0" xfId="1" applyNumberFormat="1" applyFont="1" applyFill="1" applyBorder="1"/>
    <xf numFmtId="0" fontId="13" fillId="0" borderId="0" xfId="5" applyFont="1"/>
    <xf numFmtId="2" fontId="12" fillId="0" borderId="0" xfId="5" applyNumberFormat="1"/>
    <xf numFmtId="10" fontId="4" fillId="3" borderId="0" xfId="2" applyNumberFormat="1" applyFont="1" applyFill="1" applyBorder="1"/>
    <xf numFmtId="0" fontId="4" fillId="20" borderId="0" xfId="3" applyFill="1" applyAlignment="1">
      <alignment horizontal="center"/>
    </xf>
    <xf numFmtId="0" fontId="12" fillId="0" borderId="0" xfId="5" applyAlignment="1">
      <alignment horizontal="center"/>
    </xf>
  </cellXfs>
  <cellStyles count="21">
    <cellStyle name="Hyperkobling" xfId="18" builtinId="8"/>
    <cellStyle name="Komma" xfId="1" builtinId="3"/>
    <cellStyle name="Komma 2" xfId="4" xr:uid="{799A3092-1F82-4AFA-8636-B9F157294BA2}"/>
    <cellStyle name="Komma 3" xfId="7" xr:uid="{7C15767D-E0D4-4628-AAAC-ED40DD5B4972}"/>
    <cellStyle name="Komma 4" xfId="9" xr:uid="{112CAE40-EBDC-4B07-AA41-2690D8688451}"/>
    <cellStyle name="Komma 5" xfId="16" xr:uid="{FE7D6A9B-ACE1-4753-A333-AC500F4AB213}"/>
    <cellStyle name="Normal" xfId="0" builtinId="0"/>
    <cellStyle name="Normal 2" xfId="8" xr:uid="{A138CA69-0082-4C17-80EA-A9E43DD0FD85}"/>
    <cellStyle name="Normal 2 2" xfId="20" xr:uid="{83905BFC-A2BE-4297-BC44-066F03881C7A}"/>
    <cellStyle name="Normal 3" xfId="3" xr:uid="{13348CA5-9D81-4DA3-A738-BD9364BEF470}"/>
    <cellStyle name="Normal 4" xfId="5" xr:uid="{AD752E2F-122A-4B55-BF58-E6CC1BD85022}"/>
    <cellStyle name="Normal 5" xfId="11" xr:uid="{DD4D6EDC-45A6-4864-807F-69B3E72EE8E1}"/>
    <cellStyle name="Normal 6" xfId="12" xr:uid="{EDBE70C1-A4FD-41D0-BF1C-DF7E97EC5741}"/>
    <cellStyle name="Normal 6 2" xfId="13" xr:uid="{DAA0AC3D-B92D-42CE-9BBF-0D25F23064AD}"/>
    <cellStyle name="Normal 7" xfId="14" xr:uid="{7A54B177-429F-4536-94BD-B9194A4FBD28}"/>
    <cellStyle name="Normal 8" xfId="19" xr:uid="{EC01AE3E-8365-4EA6-8473-94CE03F661EF}"/>
    <cellStyle name="Prosent" xfId="2" builtinId="5"/>
    <cellStyle name="Prosent 2" xfId="6" xr:uid="{15DF6AE3-98DE-4DDB-9071-6A4357AADF67}"/>
    <cellStyle name="Prosent 3" xfId="10" xr:uid="{CE31B1C6-F1D1-45E3-9FB5-7AC39C574E13}"/>
    <cellStyle name="Prosent 4" xfId="15" xr:uid="{10D1A7B0-D473-4EEA-8BD5-4164A6D89837}"/>
    <cellStyle name="Prosent 5" xfId="17" xr:uid="{921C3845-1920-491C-872D-5A943E478E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4C85F6-B4B7-4A4F-A043-7692D9C38EC5}" name="Table4" displayName="Table4" ref="A2:Y45" totalsRowShown="0">
  <autoFilter ref="A2:Y45" xr:uid="{00000000-0009-0000-0100-000004000000}"/>
  <tableColumns count="25">
    <tableColumn id="1" xr3:uid="{00000000-0010-0000-0100-000001000000}" name="orgn"/>
    <tableColumn id="2" xr3:uid="{00000000-0010-0000-0100-000002000000}" name="id.y"/>
    <tableColumn id="3" xr3:uid="{00000000-0010-0000-0100-000003000000}" name="id"/>
    <tableColumn id="4" xr3:uid="{00000000-0010-0000-0100-000004000000}" name="y"/>
    <tableColumn id="5" xr3:uid="{00000000-0010-0000-0100-000005000000}" name="comp"/>
    <tableColumn id="6" xr3:uid="{00000000-0010-0000-0100-000006000000}" name="rd_cb"/>
    <tableColumn id="7" xr3:uid="{00000000-0010-0000-0100-000007000000}" name="rd_eff.s1.cb"/>
    <tableColumn id="8" xr3:uid="{00000000-0010-0000-0100-000008000000}" name="rd_eff.s2.cb"/>
    <tableColumn id="9" xr3:uid="{00000000-0010-0000-0100-000009000000}" name="rd_ncs_ALUT AS"/>
    <tableColumn id="10" xr3:uid="{00000000-0010-0000-0100-00000A000000}" name="rd_ncs_ANDØY ENERGI NETT AS"/>
    <tableColumn id="11" xr3:uid="{00000000-0010-0000-0100-00000B000000}" name="rd_ncs_FJELLNETT AS"/>
    <tableColumn id="12" xr3:uid="{00000000-0010-0000-0100-00000C000000}" name="rd_ncs_ELINETT AS"/>
    <tableColumn id="13" xr3:uid="{00000000-0010-0000-0100-00000D000000}" name="rd_ncs_VESTMAR NETT AS"/>
    <tableColumn id="14" xr3:uid="{00000000-0010-0000-0100-00000E000000}" name="rd_ncs_LUOSTEJOK NETT AS"/>
    <tableColumn id="15" xr3:uid="{00000000-0010-0000-0100-00000F000000}" name="rd_ncs_VISSI AS"/>
    <tableColumn id="16" xr3:uid="{00000000-0010-0000-0100-000010000000}" name="rd_ncs_LEGA NETT AS"/>
    <tableColumn id="17" xr3:uid="{00000000-0010-0000-0100-000011000000}" name="rd_ncs_NETTINORD AS"/>
    <tableColumn id="18" xr3:uid="{00000000-0010-0000-0100-000012000000}" name="rd_ncs_TENSIO TS AS"/>
    <tableColumn id="19" xr3:uid="{00000000-0010-0000-0100-000013000000}" name="rd_ncs_MELLOM AS"/>
    <tableColumn id="20" xr3:uid="{00000000-0010-0000-0100-000014000000}" name="rd_ncs_STATNETT SF"/>
    <tableColumn id="21" xr3:uid="{00000000-0010-0000-0100-000015000000}" name="rd_ncs_LNETT AS"/>
    <tableColumn id="22" xr3:uid="{00000000-0010-0000-0100-000016000000}" name="rd_ncs_BKK AS"/>
    <tableColumn id="23" xr3:uid="{14CFC0CF-F8F4-4C5E-B957-EFBA1ABD041F}" name="rd_ncs_VONETT AS" dataCellStyle="Normal 7"/>
    <tableColumn id="24" xr3:uid="{65F73B1A-837A-4EBE-8E16-4FACC3C2A5B9}" name="rd_ncs_SVABO INDUSTRINETT AS" dataCellStyle="Normal 7"/>
    <tableColumn id="25" xr3:uid="{E9C18066-A779-4CD3-8BC8-2AA5A30E40A3}" name="rd_ncs_HERØYA NETT AS" dataCellStyle="Normal 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ABA6D4-D3D5-47C1-8402-07BBBF33E29D}" name="Table3" displayName="Table3" ref="A2:Y462" totalsRowShown="0">
  <autoFilter ref="A2:Y462" xr:uid="{97ABA6D4-D3D5-47C1-8402-07BBBF33E29D}"/>
  <sortState xmlns:xlrd2="http://schemas.microsoft.com/office/spreadsheetml/2017/richdata2" ref="A3:Y462">
    <sortCondition ref="C2:C462"/>
  </sortState>
  <tableColumns count="25">
    <tableColumn id="1" xr3:uid="{2C6E60C4-D6D5-418C-8E85-B31357FDF628}" name="orgn"/>
    <tableColumn id="2" xr3:uid="{51482F2A-9E3E-46C3-BE99-A23FA4A071D8}" name="id.y"/>
    <tableColumn id="3" xr3:uid="{9995429B-28FB-4142-B50F-062EC6B9D167}" name="id"/>
    <tableColumn id="4" xr3:uid="{16A2CD5B-4176-4BE6-8503-E7574707652E}" name="y"/>
    <tableColumn id="5" xr3:uid="{38F450C9-EFA4-49B2-B072-79EC84F7F5CF}" name="comp"/>
    <tableColumn id="6" xr3:uid="{682AD7E5-8C50-412B-A3D6-B504C773219F}" name="fp_rd_OPEXxS"/>
    <tableColumn id="7" xr3:uid="{F11F437B-08A7-4E46-BF13-B614EAECACDB}" name="fp_rd_sal"/>
    <tableColumn id="8" xr3:uid="{7C773484-79BC-4774-A989-1757F2C4CDD9}" name="fp_rd_sal.cap"/>
    <tableColumn id="9" xr3:uid="{A82C9E8F-9828-4AFB-82B3-DE6C62A22AD0}" name="av_rd_pens"/>
    <tableColumn id="10" xr3:uid="{9ABB270E-87D8-4AE4-88B9-50BA477CB9A3}" name="av_rd_pens.eq"/>
    <tableColumn id="11" xr3:uid="{EAA7BD7C-3CC0-400C-894B-E73697606DF8}" name="av_rd_impl"/>
    <tableColumn id="12" xr3:uid="{5437F3C4-F9D5-45E5-9BA2-6CE5FD354CDC}" name="fp_rd_391"/>
    <tableColumn id="13" xr3:uid="{1651F035-C131-4DCE-96CD-34B722C0C118}" name="fp_rd_cga"/>
    <tableColumn id="14" xr3:uid="{9C8BA84C-DAE5-4E68-8E6D-3E75A6A24005}" name="fp_rd_OPEX"/>
    <tableColumn id="15" xr3:uid="{FE5086ED-71C1-40C0-A5E4-81E5A42A8F5D}" name="rd_rab.gf"/>
    <tableColumn id="16" xr3:uid="{E86D6E2F-7362-40EC-B251-DB7982B71C20}" name="rd_dep.gf"/>
    <tableColumn id="17" xr3:uid="{D91B8CCF-E33B-4142-83F6-E0725D9F9998}" name="rd_rab.sf"/>
    <tableColumn id="18" xr3:uid="{504EAB49-E474-4F29-875F-3B74FD24BF3D}" name="rd_dep.sf"/>
    <tableColumn id="19" xr3:uid="{C59F6AED-EAF7-462B-B8C0-2F7FE077BB86}" name="fp_rd_cens"/>
    <tableColumn id="20" xr3:uid="{FAEEDD7C-9E5C-4A69-909C-D4B1B0B63516}" name="rd_TOTXDEA"/>
    <tableColumn id="21" xr3:uid="{2B7B44E9-7C5E-4F8F-8F87-2D29319DAEEB}" name="rd_wv.ol"/>
    <tableColumn id="22" xr3:uid="{0473C7FF-B832-4701-B01C-8225EF9AF404}" name="rd_wv.sc"/>
    <tableColumn id="23" xr3:uid="{81FE040F-0F1B-45AF-B78C-2A89E765F89D}" name="rd_wv.ss"/>
    <tableColumn id="24" xr3:uid="{E0E0ABBA-9A80-4128-BCAF-4F0B36FF9445}" name="rd_wv.uc"/>
    <tableColumn id="25" xr3:uid="{E46D20CB-82A4-48D8-900C-86B2D58B8143}" name="rd_EV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ED6A-27E6-4D71-9503-60F9FC574FF4}">
  <sheetPr>
    <tabColor theme="6" tint="-0.249977111117893"/>
  </sheetPr>
  <dimension ref="A1:G30"/>
  <sheetViews>
    <sheetView zoomScaleNormal="90" workbookViewId="0">
      <selection activeCell="C10" sqref="C10"/>
    </sheetView>
  </sheetViews>
  <sheetFormatPr baseColWidth="10" defaultColWidth="11.453125" defaultRowHeight="14.5"/>
  <cols>
    <col min="1" max="1" width="11.453125" style="54"/>
    <col min="2" max="2" width="39.453125" style="54" bestFit="1" customWidth="1"/>
    <col min="3" max="3" width="10.7265625" style="54" bestFit="1" customWidth="1"/>
  </cols>
  <sheetData>
    <row r="1" spans="1:5">
      <c r="A1" s="53" t="s">
        <v>0</v>
      </c>
    </row>
    <row r="2" spans="1:5">
      <c r="B2" s="53" t="s">
        <v>241</v>
      </c>
      <c r="C2" s="56">
        <v>8.1600000000000006E-2</v>
      </c>
    </row>
    <row r="3" spans="1:5">
      <c r="B3" s="53"/>
      <c r="C3" s="55"/>
    </row>
    <row r="4" spans="1:5">
      <c r="B4" s="53" t="s">
        <v>255</v>
      </c>
      <c r="C4" s="124">
        <f>'Note 11'!E8</f>
        <v>666.65589276231674</v>
      </c>
      <c r="D4" s="124"/>
    </row>
    <row r="5" spans="1:5">
      <c r="B5" s="53"/>
    </row>
    <row r="6" spans="1:5">
      <c r="B6" s="53" t="s">
        <v>240</v>
      </c>
      <c r="C6" s="243">
        <f>D8/D7</f>
        <v>1.1088545897644193</v>
      </c>
      <c r="D6" s="57"/>
      <c r="E6" s="127"/>
    </row>
    <row r="7" spans="1:5">
      <c r="B7" s="81" t="s">
        <v>1</v>
      </c>
      <c r="C7" s="82">
        <v>2022</v>
      </c>
      <c r="D7" s="127">
        <v>123.1</v>
      </c>
      <c r="E7" s="127"/>
    </row>
    <row r="8" spans="1:5">
      <c r="B8" s="82"/>
      <c r="C8" s="81">
        <v>2024</v>
      </c>
      <c r="D8" s="127">
        <v>136.5</v>
      </c>
      <c r="E8" s="127"/>
    </row>
    <row r="9" spans="1:5">
      <c r="B9" s="61"/>
      <c r="C9" s="59"/>
      <c r="D9" s="60"/>
    </row>
    <row r="10" spans="1:5">
      <c r="A10" s="23"/>
      <c r="B10" s="53" t="s">
        <v>239</v>
      </c>
      <c r="C10" s="242">
        <f>D12/D11</f>
        <v>1.1001628664495113</v>
      </c>
    </row>
    <row r="11" spans="1:5">
      <c r="B11" s="81" t="s">
        <v>2</v>
      </c>
      <c r="C11" s="82">
        <v>2022</v>
      </c>
      <c r="D11" s="82">
        <v>122.8</v>
      </c>
    </row>
    <row r="12" spans="1:5">
      <c r="B12" s="81"/>
      <c r="C12" s="82">
        <v>2024</v>
      </c>
      <c r="D12" s="82">
        <v>135.1</v>
      </c>
    </row>
    <row r="14" spans="1:5">
      <c r="B14" s="53" t="s">
        <v>3</v>
      </c>
      <c r="C14" s="56">
        <v>0.02</v>
      </c>
      <c r="D14" s="56"/>
    </row>
    <row r="15" spans="1:5">
      <c r="B15" s="53" t="s">
        <v>4</v>
      </c>
      <c r="C15" s="56">
        <v>6.0000000000000001E-3</v>
      </c>
      <c r="D15" s="56"/>
    </row>
    <row r="16" spans="1:5">
      <c r="B16" s="53"/>
      <c r="C16" s="56"/>
    </row>
    <row r="17" spans="1:7">
      <c r="B17" s="53" t="s">
        <v>277</v>
      </c>
    </row>
    <row r="18" spans="1:7">
      <c r="A18" s="2"/>
      <c r="B18" s="2"/>
      <c r="C18" s="2" t="s">
        <v>5</v>
      </c>
      <c r="D18" s="2" t="s">
        <v>6</v>
      </c>
    </row>
    <row r="19" spans="1:7">
      <c r="A19" s="2"/>
      <c r="B19" s="83">
        <v>2016</v>
      </c>
      <c r="C19" s="84">
        <v>249.66</v>
      </c>
      <c r="D19" s="84">
        <f>C19+11</f>
        <v>260.65999999999997</v>
      </c>
    </row>
    <row r="20" spans="1:7">
      <c r="A20" s="2"/>
      <c r="B20" s="83">
        <v>2017</v>
      </c>
      <c r="C20" s="84">
        <v>274.33</v>
      </c>
      <c r="D20" s="84">
        <f>C20+11</f>
        <v>285.33</v>
      </c>
      <c r="F20" s="20"/>
      <c r="G20" s="20"/>
    </row>
    <row r="21" spans="1:7">
      <c r="A21" s="2"/>
      <c r="B21" s="83">
        <v>2018</v>
      </c>
      <c r="C21" s="84">
        <v>422.55</v>
      </c>
      <c r="D21" s="84">
        <f>C21+11</f>
        <v>433.55</v>
      </c>
      <c r="E21" s="65"/>
      <c r="F21" s="161"/>
      <c r="G21" s="20"/>
    </row>
    <row r="22" spans="1:7">
      <c r="A22" s="2"/>
      <c r="B22" s="83">
        <v>2019</v>
      </c>
      <c r="C22" s="84">
        <v>383.5</v>
      </c>
      <c r="D22" s="84">
        <f>C22+11</f>
        <v>394.5</v>
      </c>
    </row>
    <row r="23" spans="1:7">
      <c r="A23" s="2"/>
      <c r="B23" s="83">
        <v>2020</v>
      </c>
      <c r="C23" s="84">
        <v>125.4</v>
      </c>
      <c r="D23" s="84">
        <f>C23+11</f>
        <v>136.4</v>
      </c>
    </row>
    <row r="24" spans="1:7">
      <c r="A24" s="2"/>
      <c r="B24" s="1" t="s">
        <v>242</v>
      </c>
      <c r="C24" s="1"/>
      <c r="D24" s="58">
        <f>AVERAGE(D19:D23)</f>
        <v>302.08800000000002</v>
      </c>
      <c r="E24" s="2"/>
    </row>
    <row r="25" spans="1:7">
      <c r="B25" s="123"/>
      <c r="C25" s="2"/>
      <c r="D25" s="2"/>
    </row>
    <row r="26" spans="1:7">
      <c r="B26" s="2"/>
      <c r="C26" s="2"/>
      <c r="D26" s="2"/>
    </row>
    <row r="27" spans="1:7">
      <c r="B27" s="53" t="s">
        <v>7</v>
      </c>
    </row>
    <row r="28" spans="1:7">
      <c r="B28" s="81" t="s">
        <v>8</v>
      </c>
      <c r="C28" s="2">
        <v>20</v>
      </c>
    </row>
    <row r="29" spans="1:7">
      <c r="B29" s="81" t="s">
        <v>9</v>
      </c>
      <c r="C29" s="19">
        <v>0.03</v>
      </c>
    </row>
    <row r="30" spans="1:7">
      <c r="B30" s="81"/>
    </row>
  </sheetData>
  <phoneticPr fontId="4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69AC-E858-4276-A1B2-8CBC1F75B07E}">
  <sheetPr>
    <tabColor theme="5" tint="0.39997558519241921"/>
  </sheetPr>
  <dimension ref="A2:F18"/>
  <sheetViews>
    <sheetView workbookViewId="0">
      <selection activeCell="C11" sqref="C11"/>
    </sheetView>
  </sheetViews>
  <sheetFormatPr baseColWidth="10" defaultColWidth="11.453125" defaultRowHeight="14.5"/>
  <cols>
    <col min="1" max="1" width="46.54296875" bestFit="1" customWidth="1"/>
  </cols>
  <sheetData>
    <row r="2" spans="1:6" ht="15" thickBot="1"/>
    <row r="3" spans="1:6" ht="15" thickBot="1">
      <c r="A3" s="109" t="s">
        <v>10</v>
      </c>
      <c r="B3" s="110">
        <f>B6+B7+B12</f>
        <v>824695.88260064344</v>
      </c>
    </row>
    <row r="4" spans="1:6" ht="15" thickBot="1">
      <c r="A4" s="111" t="s">
        <v>11</v>
      </c>
      <c r="B4" s="112"/>
    </row>
    <row r="5" spans="1:6" ht="15" thickBot="1">
      <c r="A5" s="111" t="s">
        <v>12</v>
      </c>
      <c r="B5" s="113">
        <v>67818</v>
      </c>
    </row>
    <row r="6" spans="1:6" ht="15" thickBot="1">
      <c r="A6" s="111" t="s">
        <v>13</v>
      </c>
      <c r="B6" s="113">
        <f>B5*Forutsetninger!C6</f>
        <v>75200.30056864339</v>
      </c>
    </row>
    <row r="7" spans="1:6" ht="15" thickBot="1">
      <c r="A7" s="111" t="s">
        <v>14</v>
      </c>
      <c r="B7" s="113">
        <v>142516</v>
      </c>
    </row>
    <row r="8" spans="1:6" ht="15" thickBot="1">
      <c r="A8" s="111" t="s">
        <v>15</v>
      </c>
      <c r="B8" s="113">
        <v>0</v>
      </c>
      <c r="F8" s="129"/>
    </row>
    <row r="9" spans="1:6" ht="15" thickBot="1">
      <c r="A9" s="111" t="s">
        <v>16</v>
      </c>
      <c r="B9" s="113">
        <v>0</v>
      </c>
    </row>
    <row r="10" spans="1:6" ht="15" thickBot="1">
      <c r="A10" s="111" t="s">
        <v>17</v>
      </c>
      <c r="B10" s="113">
        <v>0</v>
      </c>
    </row>
    <row r="11" spans="1:6" ht="15" thickBot="1">
      <c r="A11" s="111" t="s">
        <v>18</v>
      </c>
      <c r="B11" s="113">
        <v>7438475.2700000005</v>
      </c>
      <c r="C11" s="45"/>
      <c r="D11" s="45"/>
      <c r="E11" s="45"/>
    </row>
    <row r="12" spans="1:6" ht="15" thickBot="1">
      <c r="A12" s="111" t="s">
        <v>19</v>
      </c>
      <c r="B12" s="113">
        <f>B11*Forutsetninger!C2</f>
        <v>606979.58203200006</v>
      </c>
    </row>
    <row r="13" spans="1:6" ht="15" thickBot="1">
      <c r="A13" s="114" t="s">
        <v>20</v>
      </c>
      <c r="B13" s="118">
        <f>B15*B3</f>
        <v>805890.31442040973</v>
      </c>
    </row>
    <row r="14" spans="1:6" ht="15" thickBot="1">
      <c r="A14" s="115" t="s">
        <v>21</v>
      </c>
      <c r="B14" s="122">
        <f>'Analyse transmisjon'!X9</f>
        <v>0.99713976131155813</v>
      </c>
    </row>
    <row r="15" spans="1:6" ht="15" thickBot="1">
      <c r="A15" s="115" t="s">
        <v>22</v>
      </c>
      <c r="B15" s="122">
        <f>B14*(1-Forutsetninger!C14)</f>
        <v>0.97719696608532691</v>
      </c>
    </row>
    <row r="16" spans="1:6" ht="15" thickBot="1">
      <c r="A16" s="116" t="s">
        <v>23</v>
      </c>
      <c r="B16" s="119">
        <f>0.3*B3+0.7*B13</f>
        <v>811531.98487447971</v>
      </c>
    </row>
    <row r="17" spans="1:3" ht="15" thickBot="1">
      <c r="A17" s="116" t="s">
        <v>253</v>
      </c>
      <c r="B17" s="120">
        <v>0</v>
      </c>
    </row>
    <row r="18" spans="1:3" ht="15" thickBot="1">
      <c r="A18" s="117" t="s">
        <v>278</v>
      </c>
      <c r="B18" s="121">
        <f>B16+B17</f>
        <v>811531.98487447971</v>
      </c>
      <c r="C18" s="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993A-D056-4194-ACCF-ADEB3622A5A3}">
  <sheetPr>
    <tabColor theme="5" tint="0.39997558519241921"/>
  </sheetPr>
  <dimension ref="A1:K33"/>
  <sheetViews>
    <sheetView tabSelected="1" zoomScaleNormal="100" workbookViewId="0"/>
  </sheetViews>
  <sheetFormatPr baseColWidth="10" defaultColWidth="11.453125" defaultRowHeight="14.5"/>
  <cols>
    <col min="1" max="1" width="57" bestFit="1" customWidth="1"/>
    <col min="2" max="3" width="13.453125" customWidth="1"/>
    <col min="4" max="4" width="15.54296875" bestFit="1" customWidth="1"/>
    <col min="7" max="7" width="13.7265625" bestFit="1" customWidth="1"/>
  </cols>
  <sheetData>
    <row r="1" spans="1:11">
      <c r="A1" s="174"/>
    </row>
    <row r="2" spans="1:11" ht="39.5">
      <c r="A2" s="108" t="s">
        <v>24</v>
      </c>
      <c r="B2" s="107" t="s">
        <v>25</v>
      </c>
      <c r="C2" s="107" t="s">
        <v>26</v>
      </c>
      <c r="D2" s="106" t="s">
        <v>27</v>
      </c>
    </row>
    <row r="3" spans="1:11">
      <c r="A3" s="24" t="s">
        <v>10</v>
      </c>
      <c r="B3" s="104">
        <f>B5+B9+B16+B12+B13</f>
        <v>16131893.215802908</v>
      </c>
      <c r="C3" s="104">
        <f>C5+C9+C12+C16+C13</f>
        <v>110399.69704058184</v>
      </c>
      <c r="D3" s="104">
        <f>SUM(B3:C3)</f>
        <v>16242292.91284349</v>
      </c>
      <c r="E3" s="206"/>
      <c r="F3" s="45"/>
    </row>
    <row r="4" spans="1:11">
      <c r="A4" s="90" t="s">
        <v>11</v>
      </c>
      <c r="B4" s="91"/>
      <c r="C4" s="91"/>
      <c r="D4" s="91"/>
      <c r="E4" s="207"/>
    </row>
    <row r="5" spans="1:11" ht="29">
      <c r="A5" s="105" t="s">
        <v>28</v>
      </c>
      <c r="B5" s="91">
        <f>(B6+B8)*Forutsetninger!C6+B7*Forutsetninger!C10</f>
        <v>6514920.7064882116</v>
      </c>
      <c r="C5" s="91">
        <f>C6*Forutsetninger!C6</f>
        <v>27882.464386550801</v>
      </c>
      <c r="D5" s="91">
        <f>B5+C5</f>
        <v>6542803.1708747623</v>
      </c>
      <c r="E5" s="208"/>
      <c r="F5" s="45"/>
      <c r="G5" s="45"/>
    </row>
    <row r="6" spans="1:11">
      <c r="A6" s="92" t="s">
        <v>29</v>
      </c>
      <c r="B6" s="91">
        <f>Grunnlagsdata!H11-Grunnlagsdata!I11+Grunnlagsdata!X11-Grunnlagsdata!V11-Grunnlagsdata!Z11+Grunnlagsdata!N30-Grunnlagsdata!U30</f>
        <v>1673715.6684411748</v>
      </c>
      <c r="C6" s="91">
        <f>'Data analyse regional'!N319</f>
        <v>25145.284732486471</v>
      </c>
      <c r="D6" s="91">
        <f>B6+C6</f>
        <v>1698860.9531736611</v>
      </c>
      <c r="E6" s="208"/>
      <c r="F6" s="45"/>
      <c r="G6" s="244"/>
      <c r="J6" s="130"/>
    </row>
    <row r="7" spans="1:11">
      <c r="A7" s="92" t="s">
        <v>30</v>
      </c>
      <c r="B7" s="91">
        <f>'Analyse transmisjon'!L9</f>
        <v>3375799</v>
      </c>
      <c r="C7" s="91"/>
      <c r="D7" s="91">
        <f>B7+C7</f>
        <v>3375799</v>
      </c>
      <c r="E7" s="208"/>
      <c r="F7" s="45"/>
      <c r="J7" s="130"/>
    </row>
    <row r="8" spans="1:11">
      <c r="A8" s="92" t="s">
        <v>31</v>
      </c>
      <c r="B8" s="91">
        <f>'Analyse transmisjon'!M9</f>
        <v>852307.15542241221</v>
      </c>
      <c r="C8" s="91"/>
      <c r="D8" s="91"/>
      <c r="E8" s="45"/>
      <c r="F8" s="45"/>
      <c r="G8" s="45"/>
      <c r="J8" s="130"/>
    </row>
    <row r="9" spans="1:11">
      <c r="A9" s="90" t="s">
        <v>14</v>
      </c>
      <c r="B9" s="91">
        <f>Grunnlagsdata!D11</f>
        <v>2766788</v>
      </c>
      <c r="C9" s="91">
        <f>Grunnlagsdata!E11</f>
        <v>28794</v>
      </c>
      <c r="D9" s="91">
        <f>B9+C9</f>
        <v>2795582</v>
      </c>
      <c r="E9" s="208"/>
      <c r="F9" s="45"/>
      <c r="G9" s="45"/>
    </row>
    <row r="10" spans="1:11">
      <c r="A10" s="92" t="s">
        <v>32</v>
      </c>
      <c r="B10" s="91">
        <f>Grunnlagsdata!AB11</f>
        <v>471247</v>
      </c>
      <c r="C10" s="91"/>
      <c r="D10" s="91"/>
      <c r="E10" s="207"/>
      <c r="F10" s="45"/>
    </row>
    <row r="11" spans="1:11">
      <c r="A11" s="90" t="s">
        <v>15</v>
      </c>
      <c r="B11" s="91">
        <f>'Note 11'!B9</f>
        <v>2691531</v>
      </c>
      <c r="C11" s="91">
        <f>Grunnlagsdata!F11</f>
        <v>5133</v>
      </c>
      <c r="D11" s="91">
        <f t="shared" ref="D11:D16" si="0">B11+C11</f>
        <v>2696664</v>
      </c>
      <c r="E11" s="208"/>
      <c r="F11" s="45"/>
      <c r="K11" s="130"/>
    </row>
    <row r="12" spans="1:11">
      <c r="A12" s="90" t="s">
        <v>16</v>
      </c>
      <c r="B12" s="91">
        <f>B11*Forutsetninger!$C$4/1000</f>
        <v>1794325.0017024511</v>
      </c>
      <c r="C12" s="91">
        <f>C11*Forutsetninger!$C$4/1000</f>
        <v>3421.9446975489718</v>
      </c>
      <c r="D12" s="91">
        <f t="shared" si="0"/>
        <v>1797746.9464</v>
      </c>
      <c r="E12" s="208"/>
      <c r="F12" s="45"/>
      <c r="G12" s="45"/>
    </row>
    <row r="13" spans="1:11">
      <c r="A13" s="90" t="s">
        <v>17</v>
      </c>
      <c r="B13" s="91">
        <f>'Analyse transmisjon'!P9*Forutsetninger!C10</f>
        <v>17659.814332247555</v>
      </c>
      <c r="C13" s="91">
        <f>Grunnlagsdata!Q11*Forutsetninger!C10</f>
        <v>2286.1384364820847</v>
      </c>
      <c r="D13" s="91">
        <f t="shared" si="0"/>
        <v>19945.95276872964</v>
      </c>
      <c r="E13" s="208"/>
      <c r="F13" s="45"/>
      <c r="G13" s="45"/>
    </row>
    <row r="14" spans="1:11">
      <c r="A14" s="90" t="s">
        <v>18</v>
      </c>
      <c r="B14" s="91">
        <f>Grunnlagsdata!P11*1.01</f>
        <v>61742643.299999997</v>
      </c>
      <c r="C14" s="91">
        <f>Grunnlagsdata!O11*1.01</f>
        <v>588420.94999999995</v>
      </c>
      <c r="D14" s="91">
        <f t="shared" si="0"/>
        <v>62331064.25</v>
      </c>
      <c r="E14" s="208"/>
      <c r="F14" s="45"/>
      <c r="G14" s="45"/>
    </row>
    <row r="15" spans="1:11">
      <c r="A15" s="93" t="s">
        <v>33</v>
      </c>
      <c r="B15" s="91">
        <f>Grunnlagsdata!AA11*1.01</f>
        <v>1238808.23755359</v>
      </c>
      <c r="C15" s="91"/>
      <c r="D15" s="94"/>
      <c r="E15" s="207"/>
      <c r="F15" s="45"/>
      <c r="G15" s="156"/>
    </row>
    <row r="16" spans="1:11" ht="15" thickBot="1">
      <c r="A16" s="95" t="s">
        <v>19</v>
      </c>
      <c r="B16" s="96">
        <f>B14*Forutsetninger!$C$2</f>
        <v>5038199.6932800002</v>
      </c>
      <c r="C16" s="96">
        <f>C14*Forutsetninger!$C$2</f>
        <v>48015.149519999999</v>
      </c>
      <c r="D16" s="96">
        <f t="shared" si="0"/>
        <v>5086214.8428000007</v>
      </c>
      <c r="E16" s="208"/>
      <c r="F16" s="45"/>
      <c r="G16" s="26"/>
    </row>
    <row r="17" spans="1:8">
      <c r="A17" s="97" t="s">
        <v>20</v>
      </c>
      <c r="B17" s="98">
        <f>B20+B19*B22+B21*(1-Forutsetninger!C15)</f>
        <v>15874223.183632739</v>
      </c>
      <c r="C17" s="98">
        <f>C18*(C3-C12)+C12</f>
        <v>136047.39555539956</v>
      </c>
      <c r="D17" s="98">
        <f>B17+C17</f>
        <v>16010270.579188138</v>
      </c>
      <c r="E17" s="206"/>
      <c r="F17" s="45"/>
    </row>
    <row r="18" spans="1:8">
      <c r="A18" s="31" t="s">
        <v>21</v>
      </c>
      <c r="B18" s="32">
        <f>'Analyse transmisjon'!X9</f>
        <v>0.99713976131155813</v>
      </c>
      <c r="C18" s="32">
        <f>VLOOKUP(319,'Analyserres regional'!$B$4:$J$46,9,FALSE)</f>
        <v>1.2397479658441155</v>
      </c>
      <c r="D18" s="33"/>
      <c r="E18" s="209"/>
    </row>
    <row r="19" spans="1:8">
      <c r="A19" s="31" t="s">
        <v>22</v>
      </c>
      <c r="B19" s="32">
        <f>B18*(1-Forutsetninger!$C$14)</f>
        <v>0.97719696608532691</v>
      </c>
      <c r="C19" s="99"/>
      <c r="D19" s="99"/>
      <c r="E19" s="209"/>
    </row>
    <row r="20" spans="1:8">
      <c r="A20" s="34" t="s">
        <v>34</v>
      </c>
      <c r="B20" s="100">
        <f>B7*Forutsetninger!C10</f>
        <v>3713928.7043973939</v>
      </c>
      <c r="C20" s="101"/>
      <c r="D20" s="209"/>
    </row>
    <row r="21" spans="1:8">
      <c r="A21" s="34" t="s">
        <v>35</v>
      </c>
      <c r="B21" s="100">
        <f>B8*Forutsetninger!C6+B10+B15*Forutsetninger!C2</f>
        <v>1517418.4533635709</v>
      </c>
      <c r="C21" s="101"/>
      <c r="D21" s="209"/>
      <c r="G21" s="45"/>
    </row>
    <row r="22" spans="1:8">
      <c r="A22" s="34" t="s">
        <v>36</v>
      </c>
      <c r="B22" s="100">
        <f>B3-B21-B20</f>
        <v>10900546.058041943</v>
      </c>
      <c r="C22" s="100"/>
      <c r="D22" s="101"/>
      <c r="E22" s="221"/>
    </row>
    <row r="23" spans="1:8">
      <c r="A23" s="80" t="s">
        <v>23</v>
      </c>
      <c r="B23" s="146"/>
      <c r="C23" s="146"/>
      <c r="D23" s="145">
        <f>0.3*D3+0.7*D17</f>
        <v>16079877.279284742</v>
      </c>
      <c r="E23" s="206"/>
      <c r="F23" s="45"/>
      <c r="G23" s="222"/>
    </row>
    <row r="24" spans="1:8">
      <c r="A24" s="80" t="s">
        <v>253</v>
      </c>
      <c r="B24" s="146"/>
      <c r="C24" s="146"/>
      <c r="D24" s="102">
        <f>'Reberegning 2022'!D27</f>
        <v>246.26337697356939</v>
      </c>
      <c r="E24" s="208"/>
      <c r="F24" s="45"/>
    </row>
    <row r="25" spans="1:8">
      <c r="A25" s="80" t="s">
        <v>37</v>
      </c>
      <c r="B25" s="146"/>
      <c r="C25" s="146"/>
      <c r="D25" s="102">
        <f>D29+D30+D31+D32</f>
        <v>2332</v>
      </c>
      <c r="E25" s="208"/>
      <c r="F25" s="45"/>
    </row>
    <row r="26" spans="1:8">
      <c r="A26" s="79" t="s">
        <v>278</v>
      </c>
      <c r="B26" s="147"/>
      <c r="C26" s="147"/>
      <c r="D26" s="103">
        <f>D23+D24+D25</f>
        <v>16082455.542661715</v>
      </c>
      <c r="F26" s="45"/>
      <c r="G26" s="45"/>
      <c r="H26" s="45"/>
    </row>
    <row r="27" spans="1:8">
      <c r="A27" s="154"/>
      <c r="B27" s="153"/>
      <c r="C27" s="153"/>
      <c r="D27" s="153"/>
      <c r="E27" s="45"/>
    </row>
    <row r="28" spans="1:8">
      <c r="A28" s="154" t="s">
        <v>37</v>
      </c>
      <c r="B28" s="153"/>
      <c r="C28" s="153" t="s">
        <v>38</v>
      </c>
      <c r="D28" s="153"/>
    </row>
    <row r="29" spans="1:8">
      <c r="A29" s="215" t="s">
        <v>39</v>
      </c>
      <c r="B29" s="216"/>
      <c r="C29" s="217">
        <v>202301109</v>
      </c>
      <c r="D29" s="218">
        <v>5000</v>
      </c>
    </row>
    <row r="30" spans="1:8">
      <c r="A30" s="215" t="s">
        <v>40</v>
      </c>
      <c r="B30" s="215"/>
      <c r="C30" s="217" t="s">
        <v>41</v>
      </c>
      <c r="D30" s="218">
        <v>-10305</v>
      </c>
    </row>
    <row r="31" spans="1:8">
      <c r="A31" s="215" t="s">
        <v>273</v>
      </c>
      <c r="B31" s="218"/>
      <c r="C31" s="217" t="s">
        <v>272</v>
      </c>
      <c r="D31" s="215">
        <v>495</v>
      </c>
    </row>
    <row r="32" spans="1:8">
      <c r="A32" s="215" t="s">
        <v>274</v>
      </c>
      <c r="B32" s="215"/>
      <c r="C32" s="219"/>
      <c r="D32" s="218">
        <v>7142</v>
      </c>
    </row>
    <row r="33" spans="4:4">
      <c r="D33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DF94-4111-45E5-B009-50CDE771E1D2}">
  <sheetPr>
    <tabColor theme="7" tint="0.39997558519241921"/>
  </sheetPr>
  <dimension ref="A1:AC41"/>
  <sheetViews>
    <sheetView zoomScale="110" zoomScaleNormal="110" workbookViewId="0">
      <pane xSplit="3" ySplit="2" topLeftCell="L3" activePane="bottomRight" state="frozen"/>
      <selection pane="topRight" activeCell="D1" sqref="D1"/>
      <selection pane="bottomLeft" activeCell="A3" sqref="A3"/>
      <selection pane="bottomRight" activeCell="W2" sqref="W2"/>
    </sheetView>
  </sheetViews>
  <sheetFormatPr baseColWidth="10" defaultColWidth="11.453125" defaultRowHeight="12.5"/>
  <cols>
    <col min="1" max="2" width="5.453125" style="2" customWidth="1"/>
    <col min="3" max="3" width="13.26953125" style="2" bestFit="1" customWidth="1"/>
    <col min="4" max="7" width="7.453125" style="2" customWidth="1"/>
    <col min="8" max="8" width="13" style="2" customWidth="1"/>
    <col min="9" max="9" width="12.7265625" style="2" bestFit="1" customWidth="1"/>
    <col min="10" max="10" width="15.453125" style="2" customWidth="1"/>
    <col min="11" max="12" width="13.7265625" style="2" bestFit="1" customWidth="1"/>
    <col min="13" max="13" width="15.7265625" style="2" customWidth="1"/>
    <col min="14" max="14" width="15.453125" style="2" customWidth="1"/>
    <col min="15" max="15" width="13.7265625" style="2" customWidth="1"/>
    <col min="16" max="16" width="12.7265625" style="2" customWidth="1"/>
    <col min="17" max="17" width="14.54296875" style="2" bestFit="1" customWidth="1"/>
    <col min="18" max="18" width="13" style="2" bestFit="1" customWidth="1"/>
    <col min="19" max="19" width="15.54296875" style="2" customWidth="1"/>
    <col min="20" max="20" width="13" style="2" customWidth="1"/>
    <col min="21" max="21" width="14" style="2" bestFit="1" customWidth="1"/>
    <col min="22" max="22" width="14.453125" style="2" bestFit="1" customWidth="1"/>
    <col min="23" max="23" width="13.7265625" style="2" bestFit="1" customWidth="1"/>
    <col min="24" max="24" width="17.453125" style="2" bestFit="1" customWidth="1"/>
    <col min="25" max="16384" width="11.453125" style="2"/>
  </cols>
  <sheetData>
    <row r="1" spans="1:29" ht="13">
      <c r="A1" s="1" t="s">
        <v>42</v>
      </c>
      <c r="D1" s="265" t="s">
        <v>0</v>
      </c>
      <c r="E1" s="265"/>
      <c r="F1" s="265"/>
      <c r="G1" s="265"/>
      <c r="I1" s="39" t="s">
        <v>243</v>
      </c>
      <c r="J1" s="3"/>
      <c r="M1" s="39" t="s">
        <v>43</v>
      </c>
      <c r="N1" s="39" t="s">
        <v>43</v>
      </c>
      <c r="O1" s="62"/>
      <c r="P1" s="39" t="s">
        <v>43</v>
      </c>
      <c r="Q1" s="4"/>
      <c r="R1" s="5"/>
      <c r="T1" s="22"/>
      <c r="V1" s="186" t="s">
        <v>44</v>
      </c>
      <c r="W1" s="200" cm="1">
        <f t="array" ref="W1">SUM((U3:U7)/SUM((V3:V7)))</f>
        <v>2.877586602245686E-2</v>
      </c>
      <c r="X1" s="187"/>
    </row>
    <row r="2" spans="1:29" s="3" customFormat="1" ht="59.65" customHeight="1">
      <c r="A2" s="3" t="s">
        <v>45</v>
      </c>
      <c r="B2" s="3" t="s">
        <v>46</v>
      </c>
      <c r="C2" s="3" t="s">
        <v>47</v>
      </c>
      <c r="D2" s="179" t="s">
        <v>48</v>
      </c>
      <c r="E2" s="179" t="s">
        <v>270</v>
      </c>
      <c r="F2" s="179" t="s">
        <v>49</v>
      </c>
      <c r="G2" s="179" t="s">
        <v>271</v>
      </c>
      <c r="H2" s="3" t="s">
        <v>50</v>
      </c>
      <c r="I2" s="3" t="s">
        <v>51</v>
      </c>
      <c r="J2" s="3" t="s">
        <v>52</v>
      </c>
      <c r="K2" s="3" t="s">
        <v>53</v>
      </c>
      <c r="L2" s="230" t="s">
        <v>54</v>
      </c>
      <c r="M2" s="229" t="s">
        <v>55</v>
      </c>
      <c r="N2" s="178" t="s">
        <v>56</v>
      </c>
      <c r="O2" s="9" t="s">
        <v>275</v>
      </c>
      <c r="P2" s="3" t="s">
        <v>57</v>
      </c>
      <c r="Q2" s="3" t="s">
        <v>276</v>
      </c>
      <c r="R2" s="3" t="s">
        <v>58</v>
      </c>
      <c r="S2" s="3" t="s">
        <v>269</v>
      </c>
      <c r="T2" s="230" t="s">
        <v>59</v>
      </c>
      <c r="U2" s="188" t="s">
        <v>287</v>
      </c>
      <c r="V2" s="63" t="s">
        <v>288</v>
      </c>
      <c r="W2" s="63" t="s">
        <v>60</v>
      </c>
      <c r="X2" s="63"/>
      <c r="Z2" s="63"/>
      <c r="AA2" s="63"/>
      <c r="AB2" s="188"/>
    </row>
    <row r="3" spans="1:29" ht="14.5">
      <c r="A3" s="2">
        <v>319</v>
      </c>
      <c r="B3" s="2">
        <v>2016</v>
      </c>
      <c r="C3" s="2" t="s">
        <v>61</v>
      </c>
      <c r="D3" s="17">
        <v>103.6</v>
      </c>
      <c r="E3" s="7">
        <f>$D$9/D3</f>
        <v>1.1853281853281854</v>
      </c>
      <c r="F3" s="155">
        <f>Grunnlagsdata!D24</f>
        <v>102.8</v>
      </c>
      <c r="G3" s="7">
        <f t="shared" ref="G3:G5" si="0">$F$9/F3</f>
        <v>1.1974708171206225</v>
      </c>
      <c r="H3" s="29">
        <f>Grunnlagsdata!H5-Grunnlagsdata!I5</f>
        <v>838686</v>
      </c>
      <c r="I3" s="39">
        <f>Grunnlagsdata!N24</f>
        <v>144891.5337496064</v>
      </c>
      <c r="J3" s="38">
        <f>Grunnlagsdata!X5+Grunnlagsdata!AC5</f>
        <v>963098</v>
      </c>
      <c r="K3" s="38">
        <f>Grunnlagsdata!V5</f>
        <v>17836</v>
      </c>
      <c r="L3" s="38"/>
      <c r="M3" s="39">
        <f>(Grunnlagsdata!Z5*G3)+Grunnlagsdata!U24</f>
        <v>556747.37318841403</v>
      </c>
      <c r="N3" s="39">
        <f>(H3+J3-K3)*G3+I3-M3</f>
        <v>1724369.8298218925</v>
      </c>
      <c r="O3" s="62">
        <f>Grunnlagsdata!R5</f>
        <v>37806</v>
      </c>
      <c r="P3" s="39">
        <f t="shared" ref="P3:P8" si="1">O3*E3</f>
        <v>44812.517374517374</v>
      </c>
      <c r="Q3" s="6">
        <v>2568891</v>
      </c>
      <c r="R3" s="10">
        <f>Q3*Forutsetninger!$D$24/1000</f>
        <v>776031.14440800017</v>
      </c>
      <c r="S3" s="9">
        <f>Annuitet!B3</f>
        <v>3938407</v>
      </c>
      <c r="T3" s="9">
        <f>Annuitet!C3</f>
        <v>129218</v>
      </c>
      <c r="U3" s="189">
        <f>N3+R3+P3+S3-T3</f>
        <v>6354402.4916044101</v>
      </c>
      <c r="V3" s="10">
        <v>217038969</v>
      </c>
      <c r="W3" s="201">
        <f t="shared" ref="W3:W6" si="2">U3/V3</f>
        <v>2.9277703081995426E-2</v>
      </c>
      <c r="X3" s="190"/>
      <c r="Y3" s="213"/>
      <c r="AA3" s="212"/>
      <c r="AB3" s="10"/>
    </row>
    <row r="4" spans="1:29" ht="14.5">
      <c r="A4" s="2">
        <v>319</v>
      </c>
      <c r="B4" s="2">
        <v>2017</v>
      </c>
      <c r="C4" s="2" t="s">
        <v>61</v>
      </c>
      <c r="D4" s="17">
        <v>105.5</v>
      </c>
      <c r="E4" s="7">
        <f>$D$9/D4</f>
        <v>1.1639810426540285</v>
      </c>
      <c r="F4" s="155">
        <f>Grunnlagsdata!D25</f>
        <v>105.8</v>
      </c>
      <c r="G4" s="7">
        <f>$F$9/F4</f>
        <v>1.16351606805293</v>
      </c>
      <c r="H4" s="29">
        <f>Grunnlagsdata!H6-Grunnlagsdata!I6</f>
        <v>773160</v>
      </c>
      <c r="I4" s="39">
        <f>Grunnlagsdata!N25</f>
        <v>208744.24735123696</v>
      </c>
      <c r="J4" s="38">
        <f>Grunnlagsdata!X6+Grunnlagsdata!AC6</f>
        <v>1337166</v>
      </c>
      <c r="K4" s="38">
        <f>Grunnlagsdata!V6</f>
        <v>26542</v>
      </c>
      <c r="L4" s="38"/>
      <c r="M4" s="39">
        <f>(Grunnlagsdata!Z6*G4)+Grunnlagsdata!U25</f>
        <v>614004.10884342191</v>
      </c>
      <c r="N4" s="39">
        <f t="shared" ref="N4:N7" si="3">(H4+J4-K4)*G4+I4-M4</f>
        <v>2019256.3048594217</v>
      </c>
      <c r="O4" s="62">
        <f>Grunnlagsdata!R6</f>
        <v>37552</v>
      </c>
      <c r="P4" s="39">
        <f t="shared" si="1"/>
        <v>43709.816113744077</v>
      </c>
      <c r="Q4" s="6">
        <v>2317209</v>
      </c>
      <c r="R4" s="10">
        <f>Q4*Forutsetninger!$D$24/1000</f>
        <v>700001.03239200008</v>
      </c>
      <c r="S4" s="9">
        <f>Annuitet!B4</f>
        <v>4119558</v>
      </c>
      <c r="T4" s="9">
        <f>Annuitet!C4</f>
        <v>153230</v>
      </c>
      <c r="U4" s="189">
        <f t="shared" ref="U4:U7" si="4">N4+R4+P4+S4-T4</f>
        <v>6729295.1533651659</v>
      </c>
      <c r="V4" s="10">
        <v>232460736</v>
      </c>
      <c r="W4" s="201">
        <f>U4/V4</f>
        <v>2.8948093640059566E-2</v>
      </c>
      <c r="X4" s="190"/>
      <c r="Y4" s="214"/>
      <c r="AA4" s="212"/>
      <c r="AB4" s="10"/>
    </row>
    <row r="5" spans="1:29" ht="14.5">
      <c r="A5" s="2">
        <v>319</v>
      </c>
      <c r="B5" s="2">
        <v>2018</v>
      </c>
      <c r="C5" s="2" t="s">
        <v>61</v>
      </c>
      <c r="D5" s="17">
        <v>108.4</v>
      </c>
      <c r="E5" s="7">
        <f t="shared" ref="E5" si="5">$D$9/D5</f>
        <v>1.1328413284132841</v>
      </c>
      <c r="F5" s="155">
        <f>Grunnlagsdata!D26</f>
        <v>108.8</v>
      </c>
      <c r="G5" s="7">
        <f t="shared" si="0"/>
        <v>1.1314338235294117</v>
      </c>
      <c r="H5" s="29">
        <f>Grunnlagsdata!H7-Grunnlagsdata!I7</f>
        <v>809352</v>
      </c>
      <c r="I5" s="39">
        <f>Grunnlagsdata!N26</f>
        <v>203782.60741330899</v>
      </c>
      <c r="J5" s="38">
        <f>Grunnlagsdata!X7+Grunnlagsdata!AC7</f>
        <v>984915</v>
      </c>
      <c r="K5" s="38">
        <f>Grunnlagsdata!V7</f>
        <v>24828</v>
      </c>
      <c r="L5" s="38"/>
      <c r="M5" s="39">
        <f>(Grunnlagsdata!Z7*G5)+Grunnlagsdata!U26</f>
        <v>615375.32246400299</v>
      </c>
      <c r="N5" s="39">
        <f t="shared" si="3"/>
        <v>1590410.418221365</v>
      </c>
      <c r="O5" s="62">
        <f>Grunnlagsdata!R7</f>
        <v>13495</v>
      </c>
      <c r="P5" s="39">
        <f t="shared" si="1"/>
        <v>15287.693726937268</v>
      </c>
      <c r="Q5" s="6">
        <v>2405404</v>
      </c>
      <c r="R5" s="10">
        <f>Q5*Forutsetninger!$D$24/1000</f>
        <v>726643.68355200009</v>
      </c>
      <c r="S5" s="9">
        <f>Annuitet!B5</f>
        <v>4513338</v>
      </c>
      <c r="T5" s="9">
        <f>Annuitet!C5</f>
        <v>187770</v>
      </c>
      <c r="U5" s="189">
        <f t="shared" si="4"/>
        <v>6657909.7955003027</v>
      </c>
      <c r="V5" s="10">
        <v>242674699</v>
      </c>
      <c r="W5" s="201">
        <f t="shared" si="2"/>
        <v>2.7435533341282944E-2</v>
      </c>
      <c r="X5" s="190"/>
      <c r="Y5" s="205"/>
      <c r="AA5" s="212"/>
      <c r="AB5" s="10"/>
    </row>
    <row r="6" spans="1:29" ht="14.5">
      <c r="A6" s="2">
        <v>319</v>
      </c>
      <c r="B6" s="2">
        <v>2019</v>
      </c>
      <c r="C6" s="2" t="s">
        <v>61</v>
      </c>
      <c r="D6" s="17">
        <v>110.8</v>
      </c>
      <c r="E6" s="7">
        <f>$D$9/D6</f>
        <v>1.1083032490974729</v>
      </c>
      <c r="F6" s="155">
        <f>Grunnlagsdata!D27</f>
        <v>112</v>
      </c>
      <c r="G6" s="7">
        <f>$F$9/F6</f>
        <v>1.0991071428571428</v>
      </c>
      <c r="H6" s="29">
        <f>Grunnlagsdata!H8-Grunnlagsdata!I8</f>
        <v>898890</v>
      </c>
      <c r="I6" s="39">
        <f>Grunnlagsdata!N27</f>
        <v>87493.579458696608</v>
      </c>
      <c r="J6" s="38">
        <f>Grunnlagsdata!X8+Grunnlagsdata!AC8</f>
        <v>1016417</v>
      </c>
      <c r="K6" s="38">
        <f>Grunnlagsdata!V8</f>
        <v>28401</v>
      </c>
      <c r="L6" s="38">
        <v>398681</v>
      </c>
      <c r="M6" s="39">
        <f>(Grunnlagsdata!Z8*G6)+Grunnlagsdata!U27</f>
        <v>599546.45136505459</v>
      </c>
      <c r="N6" s="39">
        <f t="shared" si="3"/>
        <v>1561858.990593642</v>
      </c>
      <c r="O6" s="62">
        <f>Grunnlagsdata!R8</f>
        <v>44599</v>
      </c>
      <c r="P6" s="39">
        <f t="shared" si="1"/>
        <v>49429.216606498194</v>
      </c>
      <c r="Q6" s="6">
        <v>2214982</v>
      </c>
      <c r="R6" s="10">
        <f>Q6*Forutsetninger!$D$24/1000</f>
        <v>669119.48241599998</v>
      </c>
      <c r="S6" s="9">
        <f>Annuitet!B6</f>
        <v>5149266</v>
      </c>
      <c r="T6" s="9">
        <f>Annuitet!C6</f>
        <v>205901</v>
      </c>
      <c r="U6" s="189">
        <f t="shared" si="4"/>
        <v>7223772.68961614</v>
      </c>
      <c r="V6" s="10">
        <v>252275504</v>
      </c>
      <c r="W6" s="201">
        <f t="shared" si="2"/>
        <v>2.8634459450395708E-2</v>
      </c>
      <c r="X6" s="190"/>
      <c r="Y6" s="205"/>
      <c r="AA6" s="212"/>
      <c r="AB6" s="10"/>
    </row>
    <row r="7" spans="1:29" ht="14.5">
      <c r="A7" s="2">
        <v>319</v>
      </c>
      <c r="B7" s="2">
        <v>2020</v>
      </c>
      <c r="C7" s="2" t="s">
        <v>61</v>
      </c>
      <c r="D7" s="17">
        <v>112.2</v>
      </c>
      <c r="E7" s="7">
        <f>$D$9/D7</f>
        <v>1.0944741532976827</v>
      </c>
      <c r="F7" s="155">
        <f>Grunnlagsdata!D28</f>
        <v>115.1</v>
      </c>
      <c r="G7" s="7">
        <f t="shared" ref="G7:G9" si="6">$F$9/F7</f>
        <v>1.0695047784535188</v>
      </c>
      <c r="H7" s="29">
        <f>Grunnlagsdata!H9-Grunnlagsdata!I9</f>
        <v>972082</v>
      </c>
      <c r="I7" s="39">
        <f>Grunnlagsdata!N28</f>
        <v>226844.91312072965</v>
      </c>
      <c r="J7" s="38">
        <f>Grunnlagsdata!X9+Grunnlagsdata!AC9</f>
        <v>1360712</v>
      </c>
      <c r="K7" s="38">
        <f>Grunnlagsdata!V9</f>
        <v>270324</v>
      </c>
      <c r="L7" s="38">
        <v>408838</v>
      </c>
      <c r="M7" s="39">
        <f>(Grunnlagsdata!Z9*G7)+Grunnlagsdata!U28</f>
        <v>766346.12288447784</v>
      </c>
      <c r="N7" s="39">
        <f t="shared" si="3"/>
        <v>1666320.3106532809</v>
      </c>
      <c r="O7" s="62">
        <f>Grunnlagsdata!R9</f>
        <v>74934</v>
      </c>
      <c r="P7" s="39">
        <f t="shared" si="1"/>
        <v>82013.326203208562</v>
      </c>
      <c r="Q7" s="6">
        <v>2321863</v>
      </c>
      <c r="R7" s="10">
        <f>Q7*Forutsetninger!$D$24/1000</f>
        <v>701406.94994399999</v>
      </c>
      <c r="S7" s="9">
        <f>Annuitet!B7</f>
        <v>5447759</v>
      </c>
      <c r="T7" s="9">
        <f>Annuitet!C7</f>
        <v>228758</v>
      </c>
      <c r="U7" s="189">
        <f t="shared" si="4"/>
        <v>7668741.5868004896</v>
      </c>
      <c r="V7" s="10">
        <v>259132347</v>
      </c>
      <c r="W7" s="201">
        <f>U7/V7</f>
        <v>2.959391861179141E-2</v>
      </c>
      <c r="X7" s="190"/>
      <c r="AA7" s="212"/>
      <c r="AB7" s="10"/>
    </row>
    <row r="8" spans="1:29" ht="14.5">
      <c r="A8" s="2">
        <v>319</v>
      </c>
      <c r="B8" s="2">
        <v>2021</v>
      </c>
      <c r="C8" s="2" t="s">
        <v>61</v>
      </c>
      <c r="D8" s="17">
        <v>116.1</v>
      </c>
      <c r="E8" s="7">
        <f t="shared" ref="E8" si="7">$D$9/D8</f>
        <v>1.0577088716623602</v>
      </c>
      <c r="F8" s="155">
        <f>Grunnlagsdata!D29</f>
        <v>119.2</v>
      </c>
      <c r="G8" s="7">
        <f t="shared" si="6"/>
        <v>1.0327181208053691</v>
      </c>
      <c r="H8" s="29">
        <f>Grunnlagsdata!H10-Grunnlagsdata!I10</f>
        <v>873823</v>
      </c>
      <c r="I8" s="39">
        <f>Grunnlagsdata!N29</f>
        <v>265072.02556491003</v>
      </c>
      <c r="J8" s="38">
        <f>Grunnlagsdata!X10+Grunnlagsdata!AC10</f>
        <v>1334861</v>
      </c>
      <c r="K8" s="38">
        <f>Grunnlagsdata!V10</f>
        <v>93907</v>
      </c>
      <c r="L8" s="38">
        <v>1299394</v>
      </c>
      <c r="M8" s="39">
        <f>(Grunnlagsdata!Z10*G8)+Grunnlagsdata!U29</f>
        <v>716493.22023449861</v>
      </c>
      <c r="N8" s="39">
        <f>(H8+J8-K8)*G8+I8-M8</f>
        <v>1732547.3346928272</v>
      </c>
      <c r="O8" s="62">
        <f>Grunnlagsdata!R10</f>
        <v>16483</v>
      </c>
      <c r="P8" s="39">
        <f t="shared" si="1"/>
        <v>17434.215331610681</v>
      </c>
      <c r="Q8" s="12">
        <v>2604749</v>
      </c>
      <c r="R8" s="10">
        <f>Q8*Forutsetninger!$D$24/1000</f>
        <v>786863.41591200011</v>
      </c>
      <c r="S8" s="9">
        <f>Annuitet!B8</f>
        <v>5826522</v>
      </c>
      <c r="T8" s="9">
        <f>Annuitet!C8</f>
        <v>273263</v>
      </c>
      <c r="U8" s="189">
        <f>N8+R8+P8+S8-T8</f>
        <v>8090103.9659364382</v>
      </c>
      <c r="V8" s="10">
        <v>275389698</v>
      </c>
      <c r="W8" s="201">
        <f>U8/V8</f>
        <v>2.9376930308905157E-2</v>
      </c>
      <c r="AA8" s="212"/>
      <c r="AB8" s="10"/>
    </row>
    <row r="9" spans="1:29" ht="14.5">
      <c r="A9" s="2">
        <v>319</v>
      </c>
      <c r="B9" s="2">
        <v>2022</v>
      </c>
      <c r="C9" s="2" t="s">
        <v>61</v>
      </c>
      <c r="D9" s="17">
        <v>122.8</v>
      </c>
      <c r="E9" s="7">
        <f>$D$9/D9</f>
        <v>1</v>
      </c>
      <c r="F9" s="155">
        <f>Grunnlagsdata!D30</f>
        <v>123.1</v>
      </c>
      <c r="G9" s="7">
        <f t="shared" si="6"/>
        <v>1</v>
      </c>
      <c r="H9" s="29">
        <f>Grunnlagsdata!H11-Grunnlagsdata!I11</f>
        <v>1125168</v>
      </c>
      <c r="I9" s="39">
        <f>Grunnlagsdata!N30</f>
        <v>243216.82386358679</v>
      </c>
      <c r="J9" s="38">
        <f>Grunnlagsdata!X11+Grunnlagsdata!AC11</f>
        <v>1440421</v>
      </c>
      <c r="K9" s="38">
        <f>Grunnlagsdata!V11</f>
        <v>214965</v>
      </c>
      <c r="L9" s="38">
        <f>3375799</f>
        <v>3375799</v>
      </c>
      <c r="M9" s="39">
        <f>(Grunnlagsdata!Z11*G9)+Grunnlagsdata!U30</f>
        <v>852307.15542241221</v>
      </c>
      <c r="N9" s="39">
        <f>(H9+J9-K9)*G9+I9-M9</f>
        <v>1741533.6684411746</v>
      </c>
      <c r="O9" s="62">
        <f>Grunnlagsdata!R11</f>
        <v>16052</v>
      </c>
      <c r="P9" s="39">
        <f>O9*E9</f>
        <v>16052</v>
      </c>
      <c r="Q9" s="12">
        <f>'Note 11'!B9</f>
        <v>2691531</v>
      </c>
      <c r="R9" s="10">
        <f>Q9*Forutsetninger!$D$24/1000</f>
        <v>813079.21672800009</v>
      </c>
      <c r="S9" s="9">
        <f>Annuitet!B9</f>
        <v>5719432</v>
      </c>
      <c r="T9" s="9">
        <f>Annuitet!C9</f>
        <v>301829</v>
      </c>
      <c r="U9" s="189">
        <f>N9+R9+P9+S9-T9</f>
        <v>7988267.8851691745</v>
      </c>
      <c r="V9" s="10">
        <v>276809029</v>
      </c>
      <c r="W9" s="201">
        <f>U9/V9</f>
        <v>2.8858407957383408E-2</v>
      </c>
      <c r="X9" s="264">
        <f>W$1/W9</f>
        <v>0.99713976131155813</v>
      </c>
      <c r="Y9" s="205"/>
      <c r="AA9" s="38"/>
      <c r="AB9" s="12"/>
      <c r="AC9" s="11"/>
    </row>
    <row r="10" spans="1:29" ht="14.5">
      <c r="D10" s="17"/>
      <c r="E10" s="7"/>
      <c r="J10" s="14"/>
      <c r="K10" s="38"/>
      <c r="L10" s="129"/>
      <c r="M10" s="49"/>
      <c r="N10" s="6"/>
      <c r="O10" s="9"/>
      <c r="P10" s="8"/>
      <c r="Q10" s="162"/>
      <c r="R10" s="9"/>
      <c r="S10" s="12"/>
      <c r="T10" s="9"/>
      <c r="U10" s="125"/>
      <c r="W10" s="38"/>
      <c r="X10" s="191"/>
      <c r="Y10" s="13"/>
      <c r="AC10" s="11"/>
    </row>
    <row r="11" spans="1:29" ht="14.5">
      <c r="E11" s="7"/>
      <c r="H11" s="12"/>
      <c r="I11" s="12"/>
      <c r="J11" s="38"/>
      <c r="K11" s="12"/>
      <c r="L11" s="12"/>
      <c r="M11" s="12"/>
      <c r="N11" s="12"/>
      <c r="O11" s="125"/>
      <c r="P11" s="125"/>
      <c r="Q11" s="125"/>
      <c r="R11" s="12"/>
      <c r="S11" s="9"/>
      <c r="T11" s="9"/>
      <c r="U11" s="223"/>
      <c r="V11" s="189"/>
      <c r="W11" s="38"/>
      <c r="Z11" s="45"/>
      <c r="AA11" s="12"/>
      <c r="AB11" s="12"/>
      <c r="AC11" s="11"/>
    </row>
    <row r="12" spans="1:29" ht="14.5">
      <c r="J12" s="38"/>
      <c r="K12" s="38"/>
      <c r="L12" s="129"/>
      <c r="M12" s="38"/>
      <c r="N12" s="38"/>
      <c r="P12" s="8"/>
      <c r="Q12" s="85"/>
      <c r="R12" s="12"/>
      <c r="S12" s="9"/>
      <c r="T12" s="50"/>
      <c r="U12" s="30"/>
      <c r="V12" s="45"/>
      <c r="W12" s="10"/>
      <c r="Z12" s="45"/>
      <c r="AA12" s="10"/>
    </row>
    <row r="13" spans="1:29" ht="14.5">
      <c r="J13" s="38"/>
      <c r="K13" s="29"/>
      <c r="L13" s="6"/>
      <c r="M13" s="38"/>
      <c r="N13" s="38"/>
      <c r="P13" s="87"/>
      <c r="Q13" s="128"/>
      <c r="R13" s="12"/>
      <c r="S13" s="9"/>
      <c r="T13" s="224"/>
      <c r="U13" s="30"/>
      <c r="V13" s="45"/>
      <c r="W13" s="10"/>
      <c r="X13" s="38"/>
      <c r="Y13" s="10"/>
      <c r="Z13" s="45"/>
      <c r="AA13" s="10"/>
    </row>
    <row r="14" spans="1:29" ht="14.5">
      <c r="H14" s="6"/>
      <c r="I14" s="6"/>
      <c r="J14" s="38"/>
      <c r="K14" s="6"/>
      <c r="L14" s="6"/>
      <c r="M14" s="38"/>
      <c r="N14" s="38"/>
      <c r="P14" s="87"/>
      <c r="Q14" s="86"/>
      <c r="R14" s="12"/>
      <c r="S14" s="9"/>
      <c r="T14" s="50"/>
      <c r="U14" s="30"/>
      <c r="V14" s="45"/>
      <c r="W14" s="225"/>
      <c r="X14" s="130"/>
      <c r="Z14" s="45"/>
      <c r="AA14" s="10"/>
    </row>
    <row r="15" spans="1:29" ht="14.5">
      <c r="E15" s="202"/>
      <c r="J15" s="38"/>
      <c r="K15" s="29"/>
      <c r="L15" s="6"/>
      <c r="M15" s="38"/>
      <c r="N15" s="38"/>
      <c r="P15" s="87"/>
      <c r="Q15" s="86"/>
      <c r="R15" s="12"/>
      <c r="S15" s="9"/>
      <c r="T15" s="50"/>
      <c r="U15" s="30"/>
      <c r="V15" s="45"/>
      <c r="W15" s="225"/>
      <c r="X15" s="130"/>
      <c r="Z15" s="45"/>
      <c r="AA15" s="10"/>
    </row>
    <row r="16" spans="1:29" ht="14.5">
      <c r="E16" s="130"/>
      <c r="H16" s="11"/>
      <c r="I16" s="11"/>
      <c r="J16" s="38"/>
      <c r="K16" s="11"/>
      <c r="L16" s="11"/>
      <c r="M16" s="38"/>
      <c r="N16" s="38"/>
      <c r="P16" s="11"/>
      <c r="Q16" s="11"/>
      <c r="R16" s="12"/>
      <c r="S16" s="9"/>
      <c r="T16" s="205"/>
      <c r="U16" s="88"/>
      <c r="V16" s="45"/>
      <c r="W16" s="10"/>
      <c r="X16" s="232"/>
      <c r="Z16" s="45"/>
      <c r="AA16" s="10"/>
    </row>
    <row r="17" spans="5:29" ht="14.5">
      <c r="E17" s="130"/>
      <c r="J17" s="38"/>
      <c r="K17" s="29"/>
      <c r="L17" s="6"/>
      <c r="M17" s="38"/>
      <c r="N17" s="38"/>
      <c r="P17" s="87"/>
      <c r="Q17" s="86"/>
      <c r="R17" s="12"/>
      <c r="S17" s="9"/>
      <c r="T17" s="50"/>
      <c r="U17" s="30"/>
      <c r="V17" s="45"/>
      <c r="W17" s="126"/>
      <c r="X17" s="232"/>
      <c r="Z17" s="45"/>
      <c r="AA17" s="10"/>
    </row>
    <row r="18" spans="5:29" ht="14.5">
      <c r="E18" s="203"/>
      <c r="J18" s="38"/>
      <c r="K18" s="40"/>
      <c r="L18" s="88"/>
      <c r="M18" s="38"/>
      <c r="N18" s="38"/>
      <c r="P18" s="87"/>
      <c r="Q18" s="86"/>
      <c r="R18" s="12"/>
      <c r="S18" s="9"/>
      <c r="T18" s="50"/>
      <c r="U18" s="30"/>
      <c r="V18" s="45"/>
      <c r="X18" s="232"/>
      <c r="Z18" s="45"/>
      <c r="AA18" s="10"/>
    </row>
    <row r="19" spans="5:29" ht="14.5">
      <c r="E19" s="204"/>
      <c r="J19" s="38"/>
      <c r="K19" s="9"/>
      <c r="L19" s="35"/>
      <c r="M19" s="6"/>
      <c r="O19" s="12"/>
      <c r="P19" s="87"/>
      <c r="Q19" s="86"/>
      <c r="R19" s="12"/>
      <c r="S19" s="11"/>
      <c r="T19" s="50"/>
      <c r="V19" s="10"/>
      <c r="W19" s="10"/>
      <c r="X19" s="232"/>
      <c r="Z19" s="45"/>
      <c r="AA19" s="10"/>
    </row>
    <row r="20" spans="5:29">
      <c r="E20" s="204"/>
      <c r="I20" s="3"/>
      <c r="J20" s="3"/>
      <c r="K20" s="3"/>
      <c r="L20" s="3"/>
      <c r="M20" s="3"/>
      <c r="N20" s="3"/>
      <c r="O20" s="3"/>
      <c r="P20" s="3"/>
      <c r="Q20" s="3"/>
      <c r="R20" s="3"/>
      <c r="S20" s="11"/>
      <c r="T20" s="226"/>
      <c r="V20" s="9"/>
      <c r="W20" s="10"/>
      <c r="X20" s="232"/>
      <c r="Z20" s="9"/>
      <c r="AB20" s="3"/>
    </row>
    <row r="21" spans="5:29" ht="14.5">
      <c r="J21" s="47"/>
      <c r="K21" s="47"/>
      <c r="L21" s="40"/>
      <c r="M21" s="41"/>
      <c r="N21" s="40"/>
      <c r="O21" s="40"/>
      <c r="P21" s="41"/>
      <c r="Q21" s="41"/>
      <c r="R21" s="41"/>
      <c r="S21" s="11"/>
      <c r="T21" s="42"/>
      <c r="U21" s="220"/>
      <c r="V21" s="126"/>
      <c r="W21" s="126"/>
      <c r="X21" s="232"/>
      <c r="Y21" s="38"/>
      <c r="Z21" s="48"/>
      <c r="AA21" s="38"/>
      <c r="AB21" s="9"/>
      <c r="AC21" s="9"/>
    </row>
    <row r="22" spans="5:29" ht="14.5">
      <c r="J22" s="47"/>
      <c r="K22" s="47"/>
      <c r="L22" s="40"/>
      <c r="M22" s="41"/>
      <c r="N22" s="89"/>
      <c r="O22" s="40"/>
      <c r="P22" s="41"/>
      <c r="Q22" s="41"/>
      <c r="R22" s="41"/>
      <c r="S22" s="42"/>
      <c r="T22" s="42"/>
      <c r="U22" s="67"/>
      <c r="V22" s="130"/>
      <c r="W22" s="132"/>
      <c r="X22" s="233"/>
      <c r="Y22" s="38"/>
      <c r="Z22" s="48"/>
      <c r="AA22" s="38"/>
      <c r="AB22" s="9"/>
      <c r="AC22" s="9"/>
    </row>
    <row r="23" spans="5:29" ht="14.5">
      <c r="J23" s="47"/>
      <c r="K23" s="47"/>
      <c r="L23" s="40"/>
      <c r="M23" s="41"/>
      <c r="N23" s="40"/>
      <c r="O23" s="40"/>
      <c r="P23" s="41"/>
      <c r="Q23" s="41"/>
      <c r="R23" s="41"/>
      <c r="S23" s="42"/>
      <c r="T23" s="42"/>
      <c r="U23" s="67"/>
      <c r="V23" s="30"/>
      <c r="W23" s="133"/>
      <c r="X23" s="205"/>
      <c r="Y23" s="38"/>
      <c r="Z23" s="48"/>
      <c r="AA23" s="38"/>
      <c r="AB23" s="9"/>
      <c r="AC23" s="9"/>
    </row>
    <row r="24" spans="5:29" ht="14.5">
      <c r="J24" s="14"/>
      <c r="K24" s="47"/>
      <c r="L24" s="40"/>
      <c r="M24" s="41"/>
      <c r="N24" s="40"/>
      <c r="O24" s="40"/>
      <c r="P24" s="41"/>
      <c r="Q24" s="41"/>
      <c r="R24" s="41"/>
      <c r="S24" s="42"/>
      <c r="T24" s="42"/>
      <c r="U24" s="42"/>
      <c r="V24" s="126"/>
      <c r="W24" s="126"/>
      <c r="X24" s="42"/>
      <c r="Y24" s="38"/>
      <c r="Z24" s="48"/>
      <c r="AA24" s="38"/>
      <c r="AB24" s="9"/>
      <c r="AC24" s="9"/>
    </row>
    <row r="25" spans="5:29" ht="14.5">
      <c r="J25" s="14"/>
      <c r="K25" s="47"/>
      <c r="L25" s="40"/>
      <c r="M25" s="42"/>
      <c r="N25" s="40"/>
      <c r="O25" s="40"/>
      <c r="P25" s="41"/>
      <c r="Q25" s="41"/>
      <c r="R25" s="41"/>
      <c r="S25" s="42"/>
      <c r="T25" s="42"/>
      <c r="U25" s="42"/>
      <c r="V25" s="67"/>
      <c r="W25" s="134"/>
      <c r="X25" s="42"/>
      <c r="Y25" s="38"/>
      <c r="Z25" s="48"/>
      <c r="AA25" s="38"/>
      <c r="AB25" s="9"/>
      <c r="AC25" s="9"/>
    </row>
    <row r="26" spans="5:29" ht="14.5">
      <c r="J26" s="15"/>
      <c r="K26" s="47"/>
      <c r="L26" s="40"/>
      <c r="M26" s="42"/>
      <c r="N26" s="40"/>
      <c r="O26" s="40"/>
      <c r="P26" s="41"/>
      <c r="Q26" s="41"/>
      <c r="R26" s="41"/>
      <c r="S26" s="42"/>
      <c r="T26" s="42"/>
      <c r="U26" s="42"/>
      <c r="V26" s="67"/>
      <c r="W26" s="43"/>
      <c r="X26" s="42"/>
      <c r="Y26" s="38"/>
      <c r="Z26" s="48"/>
      <c r="AA26" s="38"/>
      <c r="AB26" s="9"/>
      <c r="AC26" s="9"/>
    </row>
    <row r="27" spans="5:29" ht="14.5">
      <c r="J27" s="16"/>
      <c r="K27" s="47"/>
      <c r="L27" s="40"/>
      <c r="M27" s="42"/>
      <c r="N27" s="40"/>
      <c r="O27" s="40"/>
      <c r="P27" s="41"/>
      <c r="Q27" s="41"/>
      <c r="R27" s="41"/>
      <c r="S27" s="42"/>
      <c r="T27" s="42"/>
      <c r="U27" s="42"/>
      <c r="V27" s="67"/>
      <c r="W27" s="43"/>
      <c r="X27" s="42"/>
      <c r="Y27" s="38"/>
      <c r="Z27" s="48"/>
      <c r="AA27" s="38"/>
      <c r="AB27" s="9"/>
      <c r="AC27" s="9"/>
    </row>
    <row r="28" spans="5:29" ht="14.5">
      <c r="J28" s="14"/>
      <c r="K28" s="14"/>
      <c r="L28" s="14"/>
      <c r="M28" s="42"/>
      <c r="N28" s="14"/>
      <c r="O28" s="14"/>
      <c r="P28" s="14"/>
      <c r="Q28" s="44"/>
      <c r="R28" s="41"/>
      <c r="S28" s="42"/>
      <c r="T28" s="42"/>
      <c r="U28" s="14"/>
      <c r="V28" s="14"/>
      <c r="W28" s="14"/>
    </row>
    <row r="29" spans="5:29" ht="13">
      <c r="T29" s="42"/>
    </row>
    <row r="30" spans="5:29">
      <c r="H30" s="49"/>
    </row>
    <row r="31" spans="5:29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5:29">
      <c r="J32" s="50"/>
      <c r="K32" s="50"/>
    </row>
    <row r="33" spans="10:23">
      <c r="J33" s="50"/>
      <c r="K33" s="50"/>
    </row>
    <row r="34" spans="10:23" ht="13">
      <c r="J34" s="50"/>
      <c r="K34" s="50"/>
      <c r="L34" s="51"/>
      <c r="M34" s="51"/>
      <c r="N34" s="51"/>
      <c r="O34" s="51"/>
      <c r="P34" s="9"/>
      <c r="Q34" s="9"/>
      <c r="S34" s="9"/>
      <c r="T34" s="9"/>
      <c r="U34" s="9"/>
      <c r="V34" s="9"/>
      <c r="W34" s="52"/>
    </row>
    <row r="35" spans="10:23" ht="13">
      <c r="J35" s="13"/>
      <c r="K35" s="13"/>
      <c r="L35" s="36"/>
      <c r="M35" s="36"/>
      <c r="N35" s="36"/>
      <c r="O35" s="51"/>
      <c r="P35" s="6"/>
      <c r="Q35" s="6"/>
      <c r="S35" s="6"/>
      <c r="T35" s="6"/>
      <c r="U35" s="6"/>
      <c r="V35" s="6"/>
      <c r="W35" s="37"/>
    </row>
    <row r="36" spans="10:23" ht="13">
      <c r="J36" s="13"/>
      <c r="K36" s="13"/>
      <c r="L36" s="6"/>
      <c r="M36" s="6"/>
      <c r="N36" s="6"/>
      <c r="O36" s="9"/>
      <c r="P36" s="6"/>
      <c r="Q36" s="6"/>
      <c r="S36" s="6"/>
      <c r="T36" s="6"/>
      <c r="U36" s="6"/>
      <c r="V36" s="6"/>
      <c r="W36" s="37"/>
    </row>
    <row r="37" spans="10:23" ht="13">
      <c r="J37" s="13"/>
      <c r="K37" s="13"/>
      <c r="L37" s="6"/>
      <c r="M37" s="6"/>
      <c r="N37" s="6"/>
      <c r="O37" s="9"/>
      <c r="P37" s="6"/>
      <c r="Q37" s="6"/>
      <c r="S37" s="6"/>
      <c r="T37" s="6"/>
      <c r="U37" s="6"/>
      <c r="V37" s="6"/>
      <c r="W37" s="37"/>
    </row>
    <row r="38" spans="10:23" ht="13">
      <c r="J38" s="13"/>
      <c r="K38" s="13"/>
      <c r="L38" s="6"/>
      <c r="M38" s="6"/>
      <c r="N38" s="6"/>
      <c r="O38" s="9"/>
      <c r="P38" s="6"/>
      <c r="Q38" s="6"/>
      <c r="S38" s="6"/>
      <c r="T38" s="6"/>
      <c r="U38" s="6"/>
      <c r="V38" s="6"/>
      <c r="W38" s="37"/>
    </row>
    <row r="40" spans="10:23">
      <c r="L40" s="10"/>
      <c r="M40" s="10"/>
      <c r="N40" s="10"/>
      <c r="O40" s="10"/>
    </row>
    <row r="41" spans="10:23">
      <c r="L41" s="10"/>
      <c r="M41" s="10"/>
      <c r="N41" s="10"/>
      <c r="O41" s="10"/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9E81-BD8F-4CE3-A0B0-AAC49C5CA356}">
  <dimension ref="A1:L23"/>
  <sheetViews>
    <sheetView workbookViewId="0">
      <selection activeCell="F37" sqref="F37"/>
    </sheetView>
  </sheetViews>
  <sheetFormatPr baseColWidth="10" defaultColWidth="12.54296875" defaultRowHeight="15.5"/>
  <cols>
    <col min="1" max="1" width="27.54296875" style="251" customWidth="1"/>
    <col min="2" max="2" width="24" style="251" customWidth="1"/>
    <col min="3" max="3" width="19" style="251" bestFit="1" customWidth="1"/>
    <col min="4" max="10" width="17.54296875" style="251" bestFit="1" customWidth="1"/>
    <col min="11" max="11" width="13.54296875" style="251" customWidth="1"/>
    <col min="12" max="12" width="13" style="251" bestFit="1" customWidth="1"/>
    <col min="13" max="16384" width="12.54296875" style="251"/>
  </cols>
  <sheetData>
    <row r="1" spans="1:12">
      <c r="A1" s="250"/>
    </row>
    <row r="2" spans="1:12">
      <c r="F2" s="252"/>
      <c r="G2" s="252"/>
      <c r="H2" s="252"/>
      <c r="I2" s="252"/>
      <c r="J2" s="252"/>
      <c r="K2" s="252"/>
    </row>
    <row r="3" spans="1:12">
      <c r="A3" s="248"/>
      <c r="B3" s="2"/>
      <c r="D3" s="266"/>
      <c r="E3" s="266"/>
      <c r="G3" s="252"/>
      <c r="J3" s="252"/>
      <c r="K3" s="252"/>
    </row>
    <row r="4" spans="1:12">
      <c r="A4" s="2"/>
      <c r="B4" s="3"/>
      <c r="C4" s="3"/>
      <c r="D4" s="3"/>
      <c r="E4" s="3"/>
      <c r="F4" s="3"/>
      <c r="G4" s="3"/>
    </row>
    <row r="5" spans="1:12">
      <c r="A5" s="2"/>
      <c r="B5" s="253"/>
      <c r="C5" s="254"/>
      <c r="D5" s="189"/>
      <c r="E5" s="249"/>
      <c r="G5" s="249"/>
      <c r="H5" s="255"/>
      <c r="I5" s="256"/>
      <c r="J5" s="256"/>
      <c r="K5" s="257"/>
      <c r="L5" s="257"/>
    </row>
    <row r="6" spans="1:12">
      <c r="A6" s="2"/>
      <c r="B6" s="253"/>
      <c r="C6" s="254"/>
      <c r="D6" s="189"/>
      <c r="E6" s="249"/>
      <c r="G6" s="249"/>
      <c r="H6" s="255"/>
      <c r="I6" s="256"/>
      <c r="J6" s="258"/>
      <c r="K6" s="257"/>
      <c r="L6" s="257"/>
    </row>
    <row r="7" spans="1:12">
      <c r="A7" s="2"/>
      <c r="B7" s="253"/>
      <c r="C7" s="254"/>
      <c r="D7" s="189"/>
      <c r="E7" s="249"/>
      <c r="G7" s="249"/>
      <c r="H7" s="255"/>
      <c r="I7" s="256"/>
      <c r="J7" s="256"/>
      <c r="K7" s="257"/>
      <c r="L7" s="257"/>
    </row>
    <row r="8" spans="1:12">
      <c r="A8" s="2"/>
      <c r="B8" s="253"/>
      <c r="C8" s="254"/>
      <c r="D8" s="189"/>
      <c r="E8" s="249"/>
      <c r="F8" s="255"/>
      <c r="G8" s="249"/>
      <c r="H8" s="255"/>
      <c r="I8" s="256"/>
      <c r="J8" s="256"/>
      <c r="K8" s="257"/>
      <c r="L8" s="257"/>
    </row>
    <row r="9" spans="1:12">
      <c r="A9" s="2"/>
      <c r="B9" s="253"/>
      <c r="C9" s="254"/>
      <c r="D9" s="189"/>
      <c r="E9" s="249"/>
      <c r="F9" s="255"/>
      <c r="G9" s="249"/>
      <c r="H9" s="255"/>
      <c r="I9" s="256"/>
      <c r="J9" s="256"/>
      <c r="K9" s="257"/>
      <c r="L9" s="257"/>
    </row>
    <row r="10" spans="1:12">
      <c r="A10" s="2"/>
      <c r="B10" s="253"/>
      <c r="C10" s="254"/>
      <c r="D10" s="189"/>
      <c r="E10" s="249"/>
      <c r="F10" s="126"/>
      <c r="G10" s="249"/>
      <c r="H10" s="255"/>
      <c r="I10" s="256"/>
      <c r="J10" s="256"/>
      <c r="K10" s="257"/>
      <c r="L10" s="257"/>
    </row>
    <row r="11" spans="1:12">
      <c r="A11" s="2"/>
      <c r="B11" s="253"/>
      <c r="C11" s="254"/>
      <c r="D11" s="189"/>
      <c r="E11" s="249"/>
      <c r="F11" s="126"/>
      <c r="G11" s="249"/>
      <c r="H11" s="255"/>
      <c r="I11" s="256"/>
      <c r="J11" s="256"/>
      <c r="K11" s="257"/>
      <c r="L11" s="257"/>
    </row>
    <row r="12" spans="1:12">
      <c r="A12" s="2"/>
      <c r="B12" s="253"/>
      <c r="C12" s="254"/>
      <c r="D12" s="189"/>
      <c r="E12" s="249"/>
      <c r="F12" s="126"/>
      <c r="G12" s="249"/>
      <c r="H12" s="255"/>
      <c r="I12" s="258"/>
      <c r="J12" s="256"/>
      <c r="K12" s="257"/>
    </row>
    <row r="13" spans="1:12">
      <c r="A13" s="2"/>
      <c r="B13" s="253"/>
      <c r="C13" s="254"/>
      <c r="D13" s="189"/>
      <c r="E13" s="249"/>
      <c r="F13" s="126"/>
      <c r="G13" s="249"/>
      <c r="H13" s="255"/>
      <c r="I13" s="258"/>
      <c r="J13" s="256"/>
      <c r="K13" s="257"/>
    </row>
    <row r="14" spans="1:12">
      <c r="A14" s="2"/>
      <c r="B14" s="253"/>
      <c r="C14" s="254"/>
      <c r="D14" s="189"/>
      <c r="E14" s="249"/>
      <c r="F14" s="126"/>
      <c r="G14" s="249"/>
      <c r="H14" s="255"/>
      <c r="I14" s="258"/>
      <c r="J14" s="256"/>
      <c r="K14" s="257"/>
    </row>
    <row r="15" spans="1:12">
      <c r="A15" s="2"/>
      <c r="B15" s="253"/>
      <c r="C15" s="254"/>
      <c r="D15" s="189"/>
      <c r="E15" s="249"/>
      <c r="F15" s="126"/>
      <c r="G15" s="249"/>
      <c r="H15" s="255"/>
      <c r="I15" s="258"/>
      <c r="J15" s="256"/>
      <c r="K15" s="257"/>
    </row>
    <row r="16" spans="1:12">
      <c r="B16" s="259"/>
      <c r="C16" s="260"/>
      <c r="D16" s="189"/>
      <c r="E16" s="249"/>
      <c r="F16" s="257"/>
      <c r="K16" s="256"/>
      <c r="L16" s="257"/>
    </row>
    <row r="17" spans="1:12">
      <c r="B17" s="261"/>
      <c r="K17" s="256"/>
      <c r="L17" s="257"/>
    </row>
    <row r="18" spans="1:12">
      <c r="A18" s="250"/>
      <c r="B18" s="250"/>
      <c r="C18" s="250"/>
      <c r="K18" s="256"/>
      <c r="L18" s="257"/>
    </row>
    <row r="19" spans="1:12">
      <c r="A19" s="250"/>
      <c r="B19" s="250"/>
      <c r="C19" s="250"/>
      <c r="D19" s="18"/>
      <c r="F19" s="262"/>
      <c r="G19" s="262"/>
      <c r="H19" s="262"/>
      <c r="K19" s="256"/>
      <c r="L19" s="257"/>
    </row>
    <row r="20" spans="1:12">
      <c r="A20" s="18"/>
      <c r="B20" s="261"/>
      <c r="C20" s="189"/>
      <c r="D20" s="189"/>
      <c r="F20" s="263"/>
      <c r="G20" s="263"/>
      <c r="H20" s="263"/>
      <c r="K20" s="256"/>
      <c r="L20" s="257"/>
    </row>
    <row r="21" spans="1:12">
      <c r="A21" s="18"/>
      <c r="B21" s="261"/>
      <c r="C21" s="189"/>
    </row>
    <row r="22" spans="1:12">
      <c r="A22" s="18"/>
      <c r="B22" s="261"/>
      <c r="C22" s="189"/>
    </row>
    <row r="23" spans="1:12">
      <c r="A23" s="18"/>
      <c r="B23" s="261"/>
      <c r="C23" s="189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7F58-C474-4E38-8765-ACFE6E6F0421}">
  <sheetPr>
    <tabColor theme="7" tint="0.39997558519241921"/>
  </sheetPr>
  <dimension ref="A1:N51"/>
  <sheetViews>
    <sheetView workbookViewId="0">
      <selection activeCell="G38" sqref="G38"/>
    </sheetView>
  </sheetViews>
  <sheetFormatPr baseColWidth="10" defaultColWidth="11.453125" defaultRowHeight="14.5"/>
  <cols>
    <col min="1" max="2" width="11.453125" style="64"/>
    <col min="3" max="3" width="35.7265625" style="64" bestFit="1" customWidth="1"/>
    <col min="4" max="4" width="11.453125" style="64"/>
    <col min="5" max="5" width="13.7265625" style="64" bestFit="1" customWidth="1"/>
    <col min="6" max="6" width="12.7265625" style="64" bestFit="1" customWidth="1"/>
    <col min="7" max="7" width="15.54296875" style="64" customWidth="1"/>
    <col min="8" max="9" width="11.453125" style="64"/>
    <col min="10" max="10" width="13.453125" style="64" customWidth="1"/>
    <col min="11" max="16384" width="11.453125" style="64"/>
  </cols>
  <sheetData>
    <row r="1" spans="1:11">
      <c r="A1" s="165"/>
    </row>
    <row r="2" spans="1:11" ht="29">
      <c r="B2" s="64" t="s">
        <v>62</v>
      </c>
      <c r="C2" s="64" t="s">
        <v>63</v>
      </c>
      <c r="D2" s="64" t="s">
        <v>64</v>
      </c>
      <c r="E2" s="64" t="s">
        <v>65</v>
      </c>
      <c r="F2" s="135" t="s">
        <v>66</v>
      </c>
      <c r="G2" s="135" t="s">
        <v>67</v>
      </c>
      <c r="H2" s="136" t="s">
        <v>68</v>
      </c>
      <c r="I2" s="135" t="s">
        <v>69</v>
      </c>
      <c r="J2" s="135" t="s">
        <v>70</v>
      </c>
      <c r="K2" s="64" t="s">
        <v>71</v>
      </c>
    </row>
    <row r="3" spans="1:11">
      <c r="C3" s="137" t="s">
        <v>27</v>
      </c>
      <c r="D3" s="137"/>
      <c r="E3" s="138">
        <f>SUM(E4:E51)</f>
        <v>30609545.810000002</v>
      </c>
      <c r="F3" s="138">
        <f>SUM(F4:F51)</f>
        <v>5189363.3428471759</v>
      </c>
      <c r="G3" s="138">
        <f>SUM(G4:G51)</f>
        <v>4425936.7843448864</v>
      </c>
      <c r="H3" s="136"/>
      <c r="I3" s="135"/>
      <c r="J3" s="135"/>
      <c r="K3" s="139">
        <f>F3-G3</f>
        <v>763426.55850228947</v>
      </c>
    </row>
    <row r="4" spans="1:11">
      <c r="B4" s="167">
        <v>7</v>
      </c>
      <c r="C4" s="167" t="s">
        <v>72</v>
      </c>
      <c r="D4" s="166">
        <v>1.052404334575008</v>
      </c>
      <c r="E4" s="168">
        <v>70361.649999999994</v>
      </c>
      <c r="F4" s="168">
        <f>_xlfn.XLOOKUP(B4,'Referenter regional'!C:C,'Referenter regional'!F:F,0,0)</f>
        <v>12723.97315734714</v>
      </c>
      <c r="G4" s="141">
        <f>D4*F4</f>
        <v>13390.764503808181</v>
      </c>
      <c r="H4" s="141">
        <f>$K$3*(E4/$E$3)</f>
        <v>1754.8758365599092</v>
      </c>
      <c r="I4" s="141">
        <f>G4+H4</f>
        <v>15145.640340368091</v>
      </c>
      <c r="J4" s="140">
        <f>I4/F4</f>
        <v>1.1903231917479029</v>
      </c>
      <c r="K4" s="139"/>
    </row>
    <row r="5" spans="1:11" ht="16">
      <c r="B5" s="142">
        <v>9</v>
      </c>
      <c r="C5" s="142" t="s">
        <v>73</v>
      </c>
      <c r="D5" s="144">
        <v>0.96988389098370642</v>
      </c>
      <c r="E5" s="143">
        <v>63451.23</v>
      </c>
      <c r="F5" s="168">
        <f>_xlfn.XLOOKUP(B5,'Referenter regional'!C:C,'Referenter regional'!F:F,0,0)</f>
        <v>13116.02698821625</v>
      </c>
      <c r="G5" s="141">
        <f t="shared" ref="G5:G36" si="0">D5*F5</f>
        <v>12721.023289578481</v>
      </c>
      <c r="H5" s="141">
        <f t="shared" ref="H5:H36" si="1">$K$3*(E5/$E$3)</f>
        <v>1582.5244337931986</v>
      </c>
      <c r="I5" s="141">
        <f t="shared" ref="I5:I36" si="2">G5+H5</f>
        <v>14303.547723371679</v>
      </c>
      <c r="J5" s="140">
        <f t="shared" ref="J5:J36" si="3">I5/F5</f>
        <v>1.0905396684699054</v>
      </c>
    </row>
    <row r="6" spans="1:11" ht="16">
      <c r="B6" s="142">
        <v>37</v>
      </c>
      <c r="C6" s="142" t="s">
        <v>74</v>
      </c>
      <c r="D6" s="144">
        <v>1.073323800324637</v>
      </c>
      <c r="E6" s="143">
        <v>206136.95999999999</v>
      </c>
      <c r="F6" s="168">
        <f>_xlfn.XLOOKUP(B6,'Referenter regional'!C:C,'Referenter regional'!F:F,0,0)</f>
        <v>29669.12486877881</v>
      </c>
      <c r="G6" s="141">
        <f t="shared" si="0"/>
        <v>31844.577856463871</v>
      </c>
      <c r="H6" s="141">
        <f t="shared" si="1"/>
        <v>5141.2206809521449</v>
      </c>
      <c r="I6" s="141">
        <f t="shared" si="2"/>
        <v>36985.79853741602</v>
      </c>
      <c r="J6" s="140">
        <f t="shared" si="3"/>
        <v>1.2466090152978067</v>
      </c>
    </row>
    <row r="7" spans="1:11" ht="16">
      <c r="B7" s="142">
        <v>65</v>
      </c>
      <c r="C7" s="142" t="s">
        <v>75</v>
      </c>
      <c r="D7" s="144">
        <v>0.80792791567265143</v>
      </c>
      <c r="E7" s="143">
        <v>261799.07</v>
      </c>
      <c r="F7" s="168">
        <f>_xlfn.XLOOKUP(B7,'Referenter regional'!C:C,'Referenter regional'!F:F,0,0)</f>
        <v>20129.384627922791</v>
      </c>
      <c r="G7" s="141">
        <f t="shared" si="0"/>
        <v>16263.091766210771</v>
      </c>
      <c r="H7" s="141">
        <f t="shared" si="1"/>
        <v>6529.478231065591</v>
      </c>
      <c r="I7" s="141">
        <f t="shared" si="2"/>
        <v>22792.569997276361</v>
      </c>
      <c r="J7" s="140">
        <f t="shared" si="3"/>
        <v>1.1323033673696756</v>
      </c>
    </row>
    <row r="8" spans="1:11" ht="16">
      <c r="B8" s="142">
        <v>71</v>
      </c>
      <c r="C8" s="142" t="s">
        <v>76</v>
      </c>
      <c r="D8" s="144">
        <v>0.75568669486092921</v>
      </c>
      <c r="E8" s="143">
        <v>807718.21000000008</v>
      </c>
      <c r="F8" s="168">
        <f>_xlfn.XLOOKUP(B8,'Referenter regional'!C:C,'Referenter regional'!F:F,0,0)</f>
        <v>115529.9490145375</v>
      </c>
      <c r="G8" s="141">
        <f t="shared" si="0"/>
        <v>87304.445328247515</v>
      </c>
      <c r="H8" s="141">
        <f t="shared" si="1"/>
        <v>20145.138288803952</v>
      </c>
      <c r="I8" s="141">
        <f t="shared" si="2"/>
        <v>107449.58361705147</v>
      </c>
      <c r="J8" s="140">
        <f t="shared" si="3"/>
        <v>0.93005826223926358</v>
      </c>
    </row>
    <row r="9" spans="1:11" ht="16">
      <c r="B9" s="142">
        <v>86</v>
      </c>
      <c r="C9" s="142" t="s">
        <v>77</v>
      </c>
      <c r="D9" s="144">
        <v>0.87779473768988692</v>
      </c>
      <c r="E9" s="143">
        <v>232044.47</v>
      </c>
      <c r="F9" s="168">
        <f>_xlfn.XLOOKUP(B9,'Referenter regional'!C:C,'Referenter regional'!F:F,0,0)</f>
        <v>33336.271340571511</v>
      </c>
      <c r="G9" s="141">
        <f t="shared" si="0"/>
        <v>29262.403556955865</v>
      </c>
      <c r="H9" s="141">
        <f t="shared" si="1"/>
        <v>5787.3747049756612</v>
      </c>
      <c r="I9" s="141">
        <f t="shared" si="2"/>
        <v>35049.778261931526</v>
      </c>
      <c r="J9" s="140">
        <f t="shared" si="3"/>
        <v>1.0514006771739528</v>
      </c>
    </row>
    <row r="10" spans="1:11" ht="16">
      <c r="B10" s="142">
        <v>93</v>
      </c>
      <c r="C10" s="142" t="s">
        <v>78</v>
      </c>
      <c r="D10" s="144">
        <v>1.1621733918828061</v>
      </c>
      <c r="E10" s="143">
        <v>19630.36</v>
      </c>
      <c r="F10" s="168">
        <f>_xlfn.XLOOKUP(B10,'Referenter regional'!C:C,'Referenter regional'!F:F,0,0)</f>
        <v>4430.4464954481646</v>
      </c>
      <c r="G10" s="141">
        <f t="shared" si="0"/>
        <v>5148.9470311702844</v>
      </c>
      <c r="H10" s="141">
        <f t="shared" si="1"/>
        <v>489.59688163896351</v>
      </c>
      <c r="I10" s="141">
        <f t="shared" si="2"/>
        <v>5638.5439128092476</v>
      </c>
      <c r="J10" s="140">
        <f t="shared" si="3"/>
        <v>1.2726807373934614</v>
      </c>
    </row>
    <row r="11" spans="1:11" ht="16">
      <c r="B11" s="142">
        <v>103</v>
      </c>
      <c r="C11" s="142" t="s">
        <v>257</v>
      </c>
      <c r="D11" s="144">
        <v>0.78668284072957939</v>
      </c>
      <c r="E11" s="143">
        <v>60303.06</v>
      </c>
      <c r="F11" s="168">
        <f>_xlfn.XLOOKUP(B11,'Referenter regional'!C:C,'Referenter regional'!F:F,0,0)</f>
        <v>13901.749574396939</v>
      </c>
      <c r="G11" s="141">
        <f t="shared" si="0"/>
        <v>10936.267846297806</v>
      </c>
      <c r="H11" s="141">
        <f t="shared" si="1"/>
        <v>1504.0065556254351</v>
      </c>
      <c r="I11" s="141">
        <f t="shared" si="2"/>
        <v>12440.274401923241</v>
      </c>
      <c r="J11" s="140">
        <f t="shared" si="3"/>
        <v>0.89487113369058824</v>
      </c>
    </row>
    <row r="12" spans="1:11" ht="16">
      <c r="B12" s="142">
        <v>104</v>
      </c>
      <c r="C12" s="142" t="s">
        <v>160</v>
      </c>
      <c r="D12" s="144">
        <v>0.2490095835056842</v>
      </c>
      <c r="E12" s="143">
        <v>118799.23</v>
      </c>
      <c r="F12" s="168">
        <f>_xlfn.XLOOKUP(B12,'Referenter regional'!C:C,'Referenter regional'!F:F,0,0)</f>
        <v>1272.091485242081</v>
      </c>
      <c r="G12" s="141">
        <f t="shared" si="0"/>
        <v>316.76297092125782</v>
      </c>
      <c r="H12" s="141">
        <f t="shared" si="1"/>
        <v>2962.9478292354293</v>
      </c>
      <c r="I12" s="141">
        <f t="shared" si="2"/>
        <v>3279.7108001566871</v>
      </c>
      <c r="J12" s="140">
        <f t="shared" si="3"/>
        <v>2.5782035633487106</v>
      </c>
    </row>
    <row r="13" spans="1:11" ht="16">
      <c r="B13" s="142">
        <v>132</v>
      </c>
      <c r="C13" s="142" t="s">
        <v>79</v>
      </c>
      <c r="D13" s="144">
        <v>0.66586405518218461</v>
      </c>
      <c r="E13" s="143">
        <v>267232.87</v>
      </c>
      <c r="F13" s="168">
        <f>_xlfn.XLOOKUP(B13,'Referenter regional'!C:C,'Referenter regional'!F:F,0,0)</f>
        <v>33395.017519711</v>
      </c>
      <c r="G13" s="141">
        <f t="shared" si="0"/>
        <v>22236.541788554867</v>
      </c>
      <c r="H13" s="141">
        <f t="shared" si="1"/>
        <v>6665.0015498152106</v>
      </c>
      <c r="I13" s="141">
        <f t="shared" si="2"/>
        <v>28901.543338370077</v>
      </c>
      <c r="J13" s="140">
        <f t="shared" si="3"/>
        <v>0.86544477245179752</v>
      </c>
    </row>
    <row r="14" spans="1:11" ht="16">
      <c r="B14" s="142">
        <v>133</v>
      </c>
      <c r="C14" s="142" t="s">
        <v>80</v>
      </c>
      <c r="D14" s="144">
        <v>0.88868717752723103</v>
      </c>
      <c r="E14" s="143">
        <v>84234</v>
      </c>
      <c r="F14" s="168">
        <f>_xlfn.XLOOKUP(B14,'Referenter regional'!C:C,'Referenter regional'!F:F,0,0)</f>
        <v>22719.463158179391</v>
      </c>
      <c r="G14" s="141">
        <f t="shared" si="0"/>
        <v>20190.495588976355</v>
      </c>
      <c r="H14" s="141">
        <f t="shared" si="1"/>
        <v>2100.8633426985775</v>
      </c>
      <c r="I14" s="141">
        <f t="shared" si="2"/>
        <v>22291.358931674931</v>
      </c>
      <c r="J14" s="140">
        <f t="shared" si="3"/>
        <v>0.98115693916163971</v>
      </c>
    </row>
    <row r="15" spans="1:11" ht="16">
      <c r="B15" s="142">
        <v>138</v>
      </c>
      <c r="C15" s="142" t="s">
        <v>81</v>
      </c>
      <c r="D15" s="144">
        <v>1.262555335063348</v>
      </c>
      <c r="E15" s="143">
        <v>19495.02</v>
      </c>
      <c r="F15" s="168">
        <f>_xlfn.XLOOKUP(B15,'Referenter regional'!C:C,'Referenter regional'!F:F,0,0)</f>
        <v>6303.0882405216707</v>
      </c>
      <c r="G15" s="141">
        <f t="shared" si="0"/>
        <v>7957.9976854456872</v>
      </c>
      <c r="H15" s="141">
        <f t="shared" si="1"/>
        <v>486.22139377419609</v>
      </c>
      <c r="I15" s="141">
        <f t="shared" si="2"/>
        <v>8444.2190792198835</v>
      </c>
      <c r="J15" s="140">
        <f t="shared" si="3"/>
        <v>1.3396955201948757</v>
      </c>
    </row>
    <row r="16" spans="1:11" ht="16">
      <c r="B16" s="142">
        <v>164</v>
      </c>
      <c r="C16" s="142" t="s">
        <v>82</v>
      </c>
      <c r="D16" s="144">
        <v>0.86809446968595871</v>
      </c>
      <c r="E16" s="143">
        <v>54666.25</v>
      </c>
      <c r="F16" s="168">
        <f>_xlfn.XLOOKUP(B16,'Referenter regional'!C:C,'Referenter regional'!F:F,0,0)</f>
        <v>19026.91807949583</v>
      </c>
      <c r="G16" s="141">
        <f t="shared" si="0"/>
        <v>16517.162359978112</v>
      </c>
      <c r="H16" s="141">
        <f t="shared" si="1"/>
        <v>1363.4200050786633</v>
      </c>
      <c r="I16" s="141">
        <f t="shared" si="2"/>
        <v>17880.582365056776</v>
      </c>
      <c r="J16" s="140">
        <f t="shared" si="3"/>
        <v>0.93975189730414666</v>
      </c>
    </row>
    <row r="17" spans="2:14" ht="16">
      <c r="B17" s="142">
        <v>173</v>
      </c>
      <c r="C17" s="142" t="s">
        <v>83</v>
      </c>
      <c r="D17" s="144">
        <v>0.71110853165883292</v>
      </c>
      <c r="E17" s="143">
        <v>84567.3</v>
      </c>
      <c r="F17" s="168">
        <f>_xlfn.XLOOKUP(B17,'Referenter regional'!C:C,'Referenter regional'!F:F,0,0)</f>
        <v>10181.74129046431</v>
      </c>
      <c r="G17" s="141">
        <f t="shared" si="0"/>
        <v>7240.3230987921861</v>
      </c>
      <c r="H17" s="141">
        <f t="shared" si="1"/>
        <v>2109.1761113207663</v>
      </c>
      <c r="I17" s="141">
        <f t="shared" si="2"/>
        <v>9349.4992101129519</v>
      </c>
      <c r="J17" s="140">
        <f t="shared" si="3"/>
        <v>0.91826132126036319</v>
      </c>
    </row>
    <row r="18" spans="2:14" ht="16">
      <c r="B18" s="142">
        <v>197</v>
      </c>
      <c r="C18" s="142" t="s">
        <v>84</v>
      </c>
      <c r="D18" s="144">
        <v>0.50520832688694384</v>
      </c>
      <c r="E18" s="143">
        <v>463565.76</v>
      </c>
      <c r="F18" s="168">
        <f>_xlfn.XLOOKUP(B18,'Referenter regional'!C:C,'Referenter regional'!F:F,0,0)</f>
        <v>55771.376618119728</v>
      </c>
      <c r="G18" s="141">
        <f t="shared" si="0"/>
        <v>28176.163869421889</v>
      </c>
      <c r="H18" s="141">
        <f t="shared" si="1"/>
        <v>11561.700882235282</v>
      </c>
      <c r="I18" s="141">
        <f t="shared" si="2"/>
        <v>39737.864751657173</v>
      </c>
      <c r="J18" s="140">
        <f t="shared" si="3"/>
        <v>0.71251360754015569</v>
      </c>
    </row>
    <row r="19" spans="2:14" ht="16">
      <c r="B19" s="142">
        <v>215</v>
      </c>
      <c r="C19" s="142" t="s">
        <v>85</v>
      </c>
      <c r="D19" s="144">
        <v>0.97588916750401478</v>
      </c>
      <c r="E19" s="143">
        <v>1585434.37</v>
      </c>
      <c r="F19" s="168">
        <f>_xlfn.XLOOKUP(B19,'Referenter regional'!C:C,'Referenter regional'!F:F,0,0)</f>
        <v>232802.0598891828</v>
      </c>
      <c r="G19" s="141">
        <f t="shared" si="0"/>
        <v>227189.0084184744</v>
      </c>
      <c r="H19" s="141">
        <f t="shared" si="1"/>
        <v>39542.001450571195</v>
      </c>
      <c r="I19" s="141">
        <f t="shared" si="2"/>
        <v>266731.00986904558</v>
      </c>
      <c r="J19" s="140">
        <f t="shared" si="3"/>
        <v>1.1457416227159394</v>
      </c>
    </row>
    <row r="20" spans="2:14" ht="16">
      <c r="B20" s="142">
        <v>227</v>
      </c>
      <c r="C20" s="142" t="s">
        <v>86</v>
      </c>
      <c r="D20" s="144">
        <v>0.92196068195213987</v>
      </c>
      <c r="E20" s="143">
        <v>2082499.81</v>
      </c>
      <c r="F20" s="168">
        <f>_xlfn.XLOOKUP(B20,'Referenter regional'!C:C,'Referenter regional'!F:F,0,0)</f>
        <v>311354.98068611528</v>
      </c>
      <c r="G20" s="141">
        <f t="shared" si="0"/>
        <v>287057.05032256618</v>
      </c>
      <c r="H20" s="141">
        <f t="shared" si="1"/>
        <v>51939.211149960276</v>
      </c>
      <c r="I20" s="141">
        <f t="shared" si="2"/>
        <v>338996.26147252647</v>
      </c>
      <c r="J20" s="140">
        <f t="shared" si="3"/>
        <v>1.0887773843395718</v>
      </c>
    </row>
    <row r="21" spans="2:14" ht="16">
      <c r="B21" s="142">
        <v>238</v>
      </c>
      <c r="C21" s="142" t="s">
        <v>87</v>
      </c>
      <c r="D21" s="144">
        <v>0.6021579518567246</v>
      </c>
      <c r="E21" s="143">
        <v>116947.9</v>
      </c>
      <c r="F21" s="168">
        <f>_xlfn.XLOOKUP(B21,'Referenter regional'!C:C,'Referenter regional'!F:F,0,0)</f>
        <v>12896.20464788857</v>
      </c>
      <c r="G21" s="141">
        <f t="shared" si="0"/>
        <v>7765.5521774977533</v>
      </c>
      <c r="H21" s="141">
        <f t="shared" si="1"/>
        <v>2916.7741780703636</v>
      </c>
      <c r="I21" s="141">
        <f t="shared" si="2"/>
        <v>10682.326355568117</v>
      </c>
      <c r="J21" s="140">
        <f t="shared" si="3"/>
        <v>0.82833102042290252</v>
      </c>
    </row>
    <row r="22" spans="2:14" ht="16">
      <c r="B22" s="142">
        <v>249</v>
      </c>
      <c r="C22" s="142" t="s">
        <v>88</v>
      </c>
      <c r="D22" s="144">
        <v>0.40564755379240308</v>
      </c>
      <c r="E22" s="143">
        <v>819953.35</v>
      </c>
      <c r="F22" s="168">
        <f>_xlfn.XLOOKUP(B22,'Referenter regional'!C:C,'Referenter regional'!F:F,0,0)</f>
        <v>116353.3164462092</v>
      </c>
      <c r="G22" s="141">
        <f t="shared" si="0"/>
        <v>47198.438192038142</v>
      </c>
      <c r="H22" s="141">
        <f t="shared" si="1"/>
        <v>20450.292467862109</v>
      </c>
      <c r="I22" s="141">
        <f t="shared" si="2"/>
        <v>67648.730659900248</v>
      </c>
      <c r="J22" s="140">
        <f t="shared" si="3"/>
        <v>0.58140784230395914</v>
      </c>
    </row>
    <row r="23" spans="2:14" ht="16">
      <c r="B23" s="142">
        <v>251</v>
      </c>
      <c r="C23" s="142" t="s">
        <v>259</v>
      </c>
      <c r="D23" s="144">
        <v>0.8282190332727053</v>
      </c>
      <c r="E23" s="143">
        <v>74332.97</v>
      </c>
      <c r="F23" s="168">
        <f>_xlfn.XLOOKUP(B23,'Referenter regional'!C:C,'Referenter regional'!F:F,0,0)</f>
        <v>15775.17451041877</v>
      </c>
      <c r="G23" s="141">
        <f t="shared" si="0"/>
        <v>13065.299782727256</v>
      </c>
      <c r="H23" s="141">
        <f t="shared" si="1"/>
        <v>1853.923734203684</v>
      </c>
      <c r="I23" s="141">
        <f t="shared" si="2"/>
        <v>14919.223516930939</v>
      </c>
      <c r="J23" s="140">
        <f t="shared" si="3"/>
        <v>0.94574063235100725</v>
      </c>
    </row>
    <row r="24" spans="2:14" ht="16">
      <c r="B24" s="142">
        <v>257</v>
      </c>
      <c r="C24" s="142" t="s">
        <v>89</v>
      </c>
      <c r="D24" s="144">
        <v>0.7812522757923519</v>
      </c>
      <c r="E24" s="143">
        <v>123382.61</v>
      </c>
      <c r="F24" s="168">
        <f>_xlfn.XLOOKUP(B24,'Referenter regional'!C:C,'Referenter regional'!F:F,0,0)</f>
        <v>18262.553099460649</v>
      </c>
      <c r="G24" s="141">
        <f t="shared" si="0"/>
        <v>14267.661170732303</v>
      </c>
      <c r="H24" s="141">
        <f t="shared" si="1"/>
        <v>3077.2609928944962</v>
      </c>
      <c r="I24" s="141">
        <f t="shared" si="2"/>
        <v>17344.922163626798</v>
      </c>
      <c r="J24" s="140">
        <f t="shared" si="3"/>
        <v>0.94975341449597472</v>
      </c>
    </row>
    <row r="25" spans="2:14" ht="16">
      <c r="B25" s="142">
        <v>269</v>
      </c>
      <c r="C25" s="142" t="s">
        <v>90</v>
      </c>
      <c r="D25" s="144">
        <v>0.64176719902904333</v>
      </c>
      <c r="E25" s="143">
        <v>1057043.78</v>
      </c>
      <c r="F25" s="168">
        <f>_xlfn.XLOOKUP(B25,'Referenter regional'!C:C,'Referenter regional'!F:F,0,0)</f>
        <v>164195.65289456831</v>
      </c>
      <c r="G25" s="141">
        <f t="shared" si="0"/>
        <v>105375.38425089214</v>
      </c>
      <c r="H25" s="141">
        <f t="shared" si="1"/>
        <v>26363.517451736119</v>
      </c>
      <c r="I25" s="141">
        <f t="shared" si="2"/>
        <v>131738.90170262827</v>
      </c>
      <c r="J25" s="140">
        <f t="shared" si="3"/>
        <v>0.80232880335278511</v>
      </c>
    </row>
    <row r="26" spans="2:14" ht="16">
      <c r="B26" s="142">
        <v>275</v>
      </c>
      <c r="C26" s="142" t="s">
        <v>91</v>
      </c>
      <c r="D26" s="144">
        <v>0.90098484523299061</v>
      </c>
      <c r="E26" s="143">
        <v>81879.69</v>
      </c>
      <c r="F26" s="168">
        <f>_xlfn.XLOOKUP(B26,'Referenter regional'!C:C,'Referenter regional'!F:F,0,0)</f>
        <v>17676.714528936769</v>
      </c>
      <c r="G26" s="141">
        <f t="shared" si="0"/>
        <v>15926.45190408185</v>
      </c>
      <c r="H26" s="141">
        <f t="shared" si="1"/>
        <v>2042.1449679763909</v>
      </c>
      <c r="I26" s="141">
        <f t="shared" si="2"/>
        <v>17968.596872058242</v>
      </c>
      <c r="J26" s="140">
        <f t="shared" si="3"/>
        <v>1.0165122507716953</v>
      </c>
    </row>
    <row r="27" spans="2:14" ht="16">
      <c r="B27" s="142">
        <v>295</v>
      </c>
      <c r="C27" s="142" t="s">
        <v>92</v>
      </c>
      <c r="D27" s="144">
        <v>0.79819999586238721</v>
      </c>
      <c r="E27" s="143">
        <v>105441.98</v>
      </c>
      <c r="F27" s="168">
        <f>_xlfn.XLOOKUP(B27,'Referenter regional'!C:C,'Referenter regional'!F:F,0,0)</f>
        <v>21858.43729562459</v>
      </c>
      <c r="G27" s="141">
        <f t="shared" si="0"/>
        <v>17447.404558925798</v>
      </c>
      <c r="H27" s="141">
        <f t="shared" si="1"/>
        <v>2629.8073291492342</v>
      </c>
      <c r="I27" s="141">
        <f t="shared" si="2"/>
        <v>20077.211888075031</v>
      </c>
      <c r="J27" s="140">
        <f t="shared" si="3"/>
        <v>0.91851085311088976</v>
      </c>
    </row>
    <row r="28" spans="2:14" ht="16">
      <c r="B28" s="142">
        <v>311</v>
      </c>
      <c r="C28" s="142" t="s">
        <v>93</v>
      </c>
      <c r="D28" s="144">
        <v>1.0255412793952849</v>
      </c>
      <c r="E28" s="143">
        <v>308464.09999999998</v>
      </c>
      <c r="F28" s="168">
        <f>_xlfn.XLOOKUP(B28,'Referenter regional'!C:C,'Referenter regional'!F:F,0,0)</f>
        <v>68724.672102228622</v>
      </c>
      <c r="G28" s="141">
        <f t="shared" si="0"/>
        <v>70479.988153740982</v>
      </c>
      <c r="H28" s="141">
        <f t="shared" si="1"/>
        <v>7693.3414087958336</v>
      </c>
      <c r="I28" s="141">
        <f t="shared" si="2"/>
        <v>78173.329562536819</v>
      </c>
      <c r="J28" s="140">
        <f t="shared" si="3"/>
        <v>1.1374856681200782</v>
      </c>
    </row>
    <row r="29" spans="2:14" ht="16">
      <c r="B29" s="169">
        <v>319</v>
      </c>
      <c r="C29" s="169" t="s">
        <v>61</v>
      </c>
      <c r="D29" s="170">
        <v>1.1014729999999999</v>
      </c>
      <c r="E29" s="171">
        <v>593098.26</v>
      </c>
      <c r="F29" s="171">
        <f>_xlfn.XLOOKUP(B29,'Referenter regional'!C:C,'Referenter regional'!F:F,0,0)</f>
        <v>106977.7523430329</v>
      </c>
      <c r="G29" s="172">
        <f>D29*F29</f>
        <v>117833.10580653747</v>
      </c>
      <c r="H29" s="172">
        <f t="shared" si="1"/>
        <v>14792.34505131313</v>
      </c>
      <c r="I29" s="172">
        <f t="shared" si="2"/>
        <v>132625.45085785061</v>
      </c>
      <c r="J29" s="173">
        <f t="shared" si="3"/>
        <v>1.2397479658441155</v>
      </c>
      <c r="N29" s="241"/>
    </row>
    <row r="30" spans="2:14" ht="16">
      <c r="B30" s="142">
        <v>343</v>
      </c>
      <c r="C30" s="142" t="s">
        <v>94</v>
      </c>
      <c r="D30" s="144">
        <v>0.87459084353090277</v>
      </c>
      <c r="E30" s="143">
        <v>21086.78</v>
      </c>
      <c r="F30" s="168">
        <f>_xlfn.XLOOKUP(B30,'Referenter regional'!C:C,'Referenter regional'!F:F,0,0)</f>
        <v>4767.4056699109078</v>
      </c>
      <c r="G30" s="141">
        <f t="shared" si="0"/>
        <v>4169.5293463013895</v>
      </c>
      <c r="H30" s="141">
        <f t="shared" si="1"/>
        <v>525.9211614971332</v>
      </c>
      <c r="I30" s="141">
        <f t="shared" si="2"/>
        <v>4695.4505077985232</v>
      </c>
      <c r="J30" s="140">
        <f t="shared" si="3"/>
        <v>0.98490685142098899</v>
      </c>
    </row>
    <row r="31" spans="2:14" ht="16">
      <c r="B31" s="142">
        <v>354</v>
      </c>
      <c r="C31" s="142" t="s">
        <v>95</v>
      </c>
      <c r="D31" s="144">
        <v>0.64924657278578168</v>
      </c>
      <c r="E31" s="143">
        <v>879801.91</v>
      </c>
      <c r="F31" s="168">
        <f>_xlfn.XLOOKUP(B31,'Referenter regional'!C:C,'Referenter regional'!F:F,0,0)</f>
        <v>89237.705906076808</v>
      </c>
      <c r="G31" s="141">
        <f t="shared" si="0"/>
        <v>57937.274722785878</v>
      </c>
      <c r="H31" s="141">
        <f t="shared" si="1"/>
        <v>21942.963429911833</v>
      </c>
      <c r="I31" s="141">
        <f t="shared" si="2"/>
        <v>79880.238152697711</v>
      </c>
      <c r="J31" s="140">
        <f t="shared" si="3"/>
        <v>0.89513997857331873</v>
      </c>
    </row>
    <row r="32" spans="2:14" ht="16">
      <c r="B32" s="142">
        <v>433</v>
      </c>
      <c r="C32" s="142" t="s">
        <v>96</v>
      </c>
      <c r="D32" s="144">
        <v>0.86621947101124108</v>
      </c>
      <c r="E32" s="143">
        <v>281940.49</v>
      </c>
      <c r="F32" s="168">
        <f>_xlfn.XLOOKUP(B32,'Referenter regional'!C:C,'Referenter regional'!F:F,0,0)</f>
        <v>59132.282558777362</v>
      </c>
      <c r="G32" s="141">
        <f t="shared" si="0"/>
        <v>51221.534517751366</v>
      </c>
      <c r="H32" s="141">
        <f t="shared" si="1"/>
        <v>7031.8213579252424</v>
      </c>
      <c r="I32" s="141">
        <f t="shared" si="2"/>
        <v>58253.355875676607</v>
      </c>
      <c r="J32" s="140">
        <f t="shared" si="3"/>
        <v>0.98513626322090464</v>
      </c>
    </row>
    <row r="33" spans="2:10" ht="16">
      <c r="B33" s="142">
        <v>460</v>
      </c>
      <c r="C33" s="142" t="s">
        <v>97</v>
      </c>
      <c r="D33" s="144">
        <v>0.77055187735629027</v>
      </c>
      <c r="E33" s="143">
        <v>973167.32</v>
      </c>
      <c r="F33" s="168">
        <f>_xlfn.XLOOKUP(B33,'Referenter regional'!C:C,'Referenter regional'!F:F,0,0)</f>
        <v>175557.13833520169</v>
      </c>
      <c r="G33" s="141">
        <f t="shared" si="0"/>
        <v>135275.88252748761</v>
      </c>
      <c r="H33" s="141">
        <f t="shared" si="1"/>
        <v>24271.571442650435</v>
      </c>
      <c r="I33" s="141">
        <f t="shared" si="2"/>
        <v>159547.45397013804</v>
      </c>
      <c r="J33" s="140">
        <f t="shared" si="3"/>
        <v>0.90880641757502678</v>
      </c>
    </row>
    <row r="34" spans="2:10" ht="16">
      <c r="B34" s="142">
        <v>464</v>
      </c>
      <c r="C34" s="142" t="s">
        <v>98</v>
      </c>
      <c r="D34" s="144">
        <v>0.58752325202484612</v>
      </c>
      <c r="E34" s="143">
        <v>94326.930000000008</v>
      </c>
      <c r="F34" s="168">
        <f>_xlfn.XLOOKUP(B34,'Referenter regional'!C:C,'Referenter regional'!F:F,0,0)</f>
        <v>19079.50222839382</v>
      </c>
      <c r="G34" s="141">
        <f t="shared" si="0"/>
        <v>11209.651196241235</v>
      </c>
      <c r="H34" s="141">
        <f t="shared" si="1"/>
        <v>2352.5890907032172</v>
      </c>
      <c r="I34" s="141">
        <f t="shared" si="2"/>
        <v>13562.240286944452</v>
      </c>
      <c r="J34" s="140">
        <f t="shared" si="3"/>
        <v>0.71082778390105672</v>
      </c>
    </row>
    <row r="35" spans="2:10" ht="16">
      <c r="B35" s="142">
        <v>503</v>
      </c>
      <c r="C35" s="142" t="s">
        <v>99</v>
      </c>
      <c r="D35" s="144">
        <v>0.6759533218344389</v>
      </c>
      <c r="E35" s="143">
        <v>1136625.72</v>
      </c>
      <c r="F35" s="168">
        <f>_xlfn.XLOOKUP(B35,'Referenter regional'!C:C,'Referenter regional'!F:F,0,0)</f>
        <v>218195.07252197509</v>
      </c>
      <c r="G35" s="141">
        <f t="shared" si="0"/>
        <v>147489.68407913536</v>
      </c>
      <c r="H35" s="141">
        <f t="shared" si="1"/>
        <v>28348.354696635299</v>
      </c>
      <c r="I35" s="141">
        <f t="shared" si="2"/>
        <v>175838.03877577066</v>
      </c>
      <c r="J35" s="140">
        <f t="shared" si="3"/>
        <v>0.80587538821740112</v>
      </c>
    </row>
    <row r="36" spans="2:10" ht="16">
      <c r="B36" s="142">
        <v>511</v>
      </c>
      <c r="C36" s="142" t="s">
        <v>100</v>
      </c>
      <c r="D36" s="144">
        <v>0.85718494696060232</v>
      </c>
      <c r="E36" s="143">
        <v>1584864.73</v>
      </c>
      <c r="F36" s="168">
        <f>_xlfn.XLOOKUP(B36,'Referenter regional'!C:C,'Referenter regional'!F:F,0,0)</f>
        <v>301926.56252549367</v>
      </c>
      <c r="G36" s="141">
        <f t="shared" si="0"/>
        <v>258806.90448441228</v>
      </c>
      <c r="H36" s="141">
        <f t="shared" si="1"/>
        <v>39527.794173289636</v>
      </c>
      <c r="I36" s="141">
        <f t="shared" si="2"/>
        <v>298334.6986577019</v>
      </c>
      <c r="J36" s="140">
        <f t="shared" si="3"/>
        <v>0.98810351816101472</v>
      </c>
    </row>
    <row r="37" spans="2:10" ht="16">
      <c r="B37" s="142">
        <v>566</v>
      </c>
      <c r="C37" s="142" t="s">
        <v>260</v>
      </c>
      <c r="D37" s="144">
        <v>1.0198640248347819</v>
      </c>
      <c r="E37" s="143">
        <v>2003075.43</v>
      </c>
      <c r="F37" s="168">
        <f>_xlfn.XLOOKUP(B37,'Referenter regional'!C:C,'Referenter regional'!F:F,0,0)</f>
        <v>313769.92751902313</v>
      </c>
      <c r="G37" s="141">
        <f t="shared" ref="G37:G46" si="4">D37*F37</f>
        <v>320002.6611516687</v>
      </c>
      <c r="H37" s="141">
        <f t="shared" ref="H37:H46" si="5">$K$3*(E37/$E$3)</f>
        <v>49958.303577500665</v>
      </c>
      <c r="I37" s="141">
        <f t="shared" ref="I37:I46" si="6">G37+H37</f>
        <v>369960.96472916938</v>
      </c>
      <c r="J37" s="140">
        <f t="shared" ref="J37:J46" si="7">I37/F37</f>
        <v>1.1790835650007903</v>
      </c>
    </row>
    <row r="38" spans="2:10" ht="16">
      <c r="B38" s="142">
        <v>591</v>
      </c>
      <c r="C38" s="142" t="s">
        <v>101</v>
      </c>
      <c r="D38" s="144">
        <v>0.89606443068808639</v>
      </c>
      <c r="E38" s="143">
        <v>38679.97</v>
      </c>
      <c r="F38" s="168">
        <f>_xlfn.XLOOKUP(B38,'Referenter regional'!C:C,'Referenter regional'!F:F,0,0)</f>
        <v>8556.3276145819182</v>
      </c>
      <c r="G38" s="141">
        <f t="shared" si="4"/>
        <v>7667.0208327410992</v>
      </c>
      <c r="H38" s="141">
        <f t="shared" si="5"/>
        <v>964.70939370896201</v>
      </c>
      <c r="I38" s="141">
        <f t="shared" si="6"/>
        <v>8631.7302264500613</v>
      </c>
      <c r="J38" s="140">
        <f t="shared" si="7"/>
        <v>1.0088124970506787</v>
      </c>
    </row>
    <row r="39" spans="2:10" ht="16">
      <c r="B39" s="142">
        <v>611</v>
      </c>
      <c r="C39" s="142" t="s">
        <v>102</v>
      </c>
      <c r="D39" s="144">
        <v>0.9069699102678076</v>
      </c>
      <c r="E39" s="143">
        <v>1864699.37</v>
      </c>
      <c r="F39" s="168">
        <f>_xlfn.XLOOKUP(B39,'Referenter regional'!C:C,'Referenter regional'!F:F,0,0)</f>
        <v>398730.84626316797</v>
      </c>
      <c r="G39" s="141">
        <f t="shared" si="4"/>
        <v>361636.87985631241</v>
      </c>
      <c r="H39" s="141">
        <f t="shared" si="5"/>
        <v>46507.093947647416</v>
      </c>
      <c r="I39" s="141">
        <f t="shared" si="6"/>
        <v>408143.97380395985</v>
      </c>
      <c r="J39" s="140">
        <f t="shared" si="7"/>
        <v>1.0236077234279966</v>
      </c>
    </row>
    <row r="40" spans="2:10" ht="16">
      <c r="B40" s="142">
        <v>624</v>
      </c>
      <c r="C40" s="142" t="s">
        <v>261</v>
      </c>
      <c r="D40" s="144">
        <v>0.81625642715987445</v>
      </c>
      <c r="E40" s="143">
        <v>3440596.31</v>
      </c>
      <c r="F40" s="168">
        <f>_xlfn.XLOOKUP(B40,'Referenter regional'!C:C,'Referenter regional'!F:F,0,0)</f>
        <v>584758.32839699276</v>
      </c>
      <c r="G40" s="141">
        <f t="shared" si="4"/>
        <v>477312.74388930987</v>
      </c>
      <c r="H40" s="141">
        <f t="shared" si="5"/>
        <v>85811.224264584278</v>
      </c>
      <c r="I40" s="141">
        <f t="shared" si="6"/>
        <v>563123.96815389418</v>
      </c>
      <c r="J40" s="140">
        <f t="shared" si="7"/>
        <v>0.96300290360565677</v>
      </c>
    </row>
    <row r="41" spans="2:10" ht="16">
      <c r="B41" s="142">
        <v>625</v>
      </c>
      <c r="C41" s="142" t="s">
        <v>103</v>
      </c>
      <c r="D41" s="144">
        <v>0.83622916777764433</v>
      </c>
      <c r="E41" s="143">
        <v>137969.03</v>
      </c>
      <c r="F41" s="168">
        <f>_xlfn.XLOOKUP(B41,'Referenter regional'!C:C,'Referenter regional'!F:F,0,0)</f>
        <v>18014.370722108859</v>
      </c>
      <c r="G41" s="141">
        <f t="shared" si="4"/>
        <v>15064.142236987052</v>
      </c>
      <c r="H41" s="141">
        <f t="shared" si="5"/>
        <v>3441.0579760510054</v>
      </c>
      <c r="I41" s="141">
        <f t="shared" si="6"/>
        <v>18505.200213038057</v>
      </c>
      <c r="J41" s="140">
        <f t="shared" si="7"/>
        <v>1.0272465521277858</v>
      </c>
    </row>
    <row r="42" spans="2:10" ht="16">
      <c r="B42" s="142">
        <v>675</v>
      </c>
      <c r="C42" s="142" t="s">
        <v>104</v>
      </c>
      <c r="D42" s="144">
        <v>0.92685446362280555</v>
      </c>
      <c r="E42" s="143">
        <v>7263407.9299999997</v>
      </c>
      <c r="F42" s="168">
        <f>_xlfn.XLOOKUP(B42,'Referenter regional'!C:C,'Referenter regional'!F:F,0,0)</f>
        <v>1265725.3566406399</v>
      </c>
      <c r="G42" s="141">
        <f t="shared" si="4"/>
        <v>1173143.1965229446</v>
      </c>
      <c r="H42" s="141">
        <f t="shared" si="5"/>
        <v>181155.20411239116</v>
      </c>
      <c r="I42" s="141">
        <f t="shared" si="6"/>
        <v>1354298.4006353358</v>
      </c>
      <c r="J42" s="140">
        <f t="shared" si="7"/>
        <v>1.0699780908472731</v>
      </c>
    </row>
    <row r="43" spans="2:10" ht="16">
      <c r="B43" s="142">
        <v>699</v>
      </c>
      <c r="C43" s="142" t="s">
        <v>105</v>
      </c>
      <c r="D43" s="144">
        <v>0.65918152885763992</v>
      </c>
      <c r="E43" s="143">
        <v>955540.79999999993</v>
      </c>
      <c r="F43" s="168">
        <f>_xlfn.XLOOKUP(B43,'Referenter regional'!C:C,'Referenter regional'!F:F,0,0)</f>
        <v>182722.98258660169</v>
      </c>
      <c r="G43" s="141">
        <f t="shared" si="4"/>
        <v>120447.61501886402</v>
      </c>
      <c r="H43" s="141">
        <f t="shared" si="5"/>
        <v>23831.951933576383</v>
      </c>
      <c r="I43" s="141">
        <f t="shared" si="6"/>
        <v>144279.56695244039</v>
      </c>
      <c r="J43" s="140">
        <f t="shared" si="7"/>
        <v>0.78960820861195713</v>
      </c>
    </row>
    <row r="44" spans="2:10" ht="16">
      <c r="B44" s="142">
        <v>743</v>
      </c>
      <c r="C44" s="142" t="s">
        <v>262</v>
      </c>
      <c r="D44" s="144">
        <v>1.089371740927795</v>
      </c>
      <c r="E44" s="143">
        <v>65058.14</v>
      </c>
      <c r="F44" s="168">
        <f>_xlfn.XLOOKUP(B44,'Referenter regional'!C:C,'Referenter regional'!F:F,0,0)</f>
        <v>16220.802852407011</v>
      </c>
      <c r="G44" s="141">
        <f t="shared" si="4"/>
        <v>17670.484242573169</v>
      </c>
      <c r="H44" s="141">
        <f t="shared" si="5"/>
        <v>1622.6020546353261</v>
      </c>
      <c r="I44" s="141">
        <f t="shared" si="6"/>
        <v>19293.086297208494</v>
      </c>
      <c r="J44" s="140">
        <f t="shared" si="7"/>
        <v>1.1894039076090235</v>
      </c>
    </row>
    <row r="45" spans="2:10" ht="16">
      <c r="B45" s="142">
        <v>753</v>
      </c>
      <c r="C45" s="142" t="s">
        <v>106</v>
      </c>
      <c r="D45" s="144">
        <v>0.32673121019759249</v>
      </c>
      <c r="E45" s="143">
        <v>34413.730000000003</v>
      </c>
      <c r="F45" s="168">
        <f>_xlfn.XLOOKUP(B45,'Referenter regional'!C:C,'Referenter regional'!F:F,0,0)</f>
        <v>26853.278885002699</v>
      </c>
      <c r="G45" s="141">
        <f t="shared" si="4"/>
        <v>8773.8043078703886</v>
      </c>
      <c r="H45" s="141">
        <f t="shared" si="5"/>
        <v>858.30595534494773</v>
      </c>
      <c r="I45" s="141">
        <f t="shared" si="6"/>
        <v>9632.1102632153361</v>
      </c>
      <c r="J45" s="140">
        <f t="shared" si="7"/>
        <v>0.3586940091921057</v>
      </c>
    </row>
    <row r="46" spans="2:10" ht="16">
      <c r="B46" s="142">
        <v>852</v>
      </c>
      <c r="C46" s="142" t="s">
        <v>107</v>
      </c>
      <c r="D46" s="144">
        <v>0.90134441846116775</v>
      </c>
      <c r="E46" s="143">
        <v>71806.960000000006</v>
      </c>
      <c r="F46" s="168">
        <f>_xlfn.XLOOKUP(B46,'Referenter regional'!C:C,'Referenter regional'!F:F,0,0)</f>
        <v>27731.310718201239</v>
      </c>
      <c r="G46" s="141">
        <f t="shared" si="4"/>
        <v>24995.462132463043</v>
      </c>
      <c r="H46" s="141">
        <f t="shared" si="5"/>
        <v>1790.9230241306725</v>
      </c>
      <c r="I46" s="141">
        <f t="shared" si="6"/>
        <v>26786.385156593715</v>
      </c>
      <c r="J46" s="140">
        <f t="shared" si="7"/>
        <v>0.9659256797772876</v>
      </c>
    </row>
    <row r="47" spans="2:10" ht="16">
      <c r="B47" s="194"/>
      <c r="C47" s="194"/>
      <c r="D47" s="195"/>
      <c r="E47" s="196"/>
      <c r="F47" s="197"/>
      <c r="G47" s="141"/>
      <c r="H47" s="141"/>
      <c r="I47" s="141"/>
      <c r="J47" s="140"/>
    </row>
    <row r="48" spans="2:10" ht="16">
      <c r="B48" s="194"/>
      <c r="C48" s="194"/>
      <c r="D48" s="195"/>
      <c r="E48" s="196"/>
      <c r="F48" s="197"/>
      <c r="G48" s="141"/>
      <c r="H48" s="141"/>
      <c r="I48" s="141"/>
      <c r="J48" s="140"/>
    </row>
    <row r="49" spans="2:10" ht="16">
      <c r="B49" s="194"/>
      <c r="C49" s="194"/>
      <c r="D49" s="195"/>
      <c r="E49" s="196"/>
      <c r="F49" s="197"/>
      <c r="G49" s="141"/>
      <c r="H49" s="141"/>
      <c r="I49" s="141"/>
      <c r="J49" s="140"/>
    </row>
    <row r="50" spans="2:10" ht="16">
      <c r="B50" s="194"/>
      <c r="C50" s="194"/>
      <c r="D50" s="195"/>
      <c r="E50" s="196"/>
      <c r="F50" s="197"/>
      <c r="G50" s="141"/>
      <c r="H50" s="141"/>
      <c r="I50" s="141"/>
      <c r="J50" s="140"/>
    </row>
    <row r="51" spans="2:10" ht="16">
      <c r="B51" s="194"/>
      <c r="C51" s="194"/>
      <c r="D51" s="195"/>
      <c r="E51" s="196"/>
      <c r="F51" s="197"/>
      <c r="G51" s="141"/>
      <c r="H51" s="141"/>
      <c r="I51" s="141"/>
      <c r="J51" s="14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DD4F-27E9-4860-952E-8B91125B93C0}">
  <sheetPr>
    <tabColor theme="8" tint="0.39997558519241921"/>
  </sheetPr>
  <dimension ref="A1:AC40"/>
  <sheetViews>
    <sheetView workbookViewId="0">
      <selection activeCell="N25" sqref="N25:N31"/>
    </sheetView>
  </sheetViews>
  <sheetFormatPr baseColWidth="10" defaultColWidth="11.453125" defaultRowHeight="14.5"/>
  <cols>
    <col min="4" max="4" width="12.7265625" bestFit="1" customWidth="1"/>
    <col min="5" max="5" width="11.54296875" bestFit="1" customWidth="1"/>
    <col min="16" max="16" width="13.7265625" bestFit="1" customWidth="1"/>
    <col min="19" max="19" width="12.7265625" bestFit="1" customWidth="1"/>
  </cols>
  <sheetData>
    <row r="1" spans="1:29">
      <c r="A1" s="174"/>
    </row>
    <row r="2" spans="1:29">
      <c r="A2" s="159" t="s">
        <v>45</v>
      </c>
      <c r="B2" s="159" t="s">
        <v>46</v>
      </c>
      <c r="C2" s="159" t="s">
        <v>47</v>
      </c>
      <c r="D2" s="159" t="s">
        <v>194</v>
      </c>
      <c r="E2" s="159" t="s">
        <v>195</v>
      </c>
      <c r="F2" s="159" t="s">
        <v>196</v>
      </c>
      <c r="G2" s="159" t="s">
        <v>197</v>
      </c>
      <c r="H2" s="159" t="s">
        <v>198</v>
      </c>
      <c r="I2" s="159" t="s">
        <v>199</v>
      </c>
      <c r="J2" s="159" t="s">
        <v>200</v>
      </c>
      <c r="K2" s="159" t="s">
        <v>201</v>
      </c>
      <c r="L2" s="159" t="s">
        <v>202</v>
      </c>
      <c r="M2" s="159" t="s">
        <v>203</v>
      </c>
      <c r="N2" s="159" t="s">
        <v>204</v>
      </c>
      <c r="O2" s="159" t="s">
        <v>205</v>
      </c>
      <c r="P2" s="159" t="s">
        <v>206</v>
      </c>
      <c r="Q2" s="159" t="s">
        <v>207</v>
      </c>
      <c r="R2" s="159" t="s">
        <v>208</v>
      </c>
      <c r="S2" s="159" t="s">
        <v>209</v>
      </c>
      <c r="T2" s="159" t="s">
        <v>210</v>
      </c>
      <c r="U2" s="159" t="s">
        <v>211</v>
      </c>
      <c r="V2" s="159" t="s">
        <v>212</v>
      </c>
      <c r="W2" s="159" t="s">
        <v>213</v>
      </c>
      <c r="X2" s="159" t="s">
        <v>279</v>
      </c>
      <c r="Y2" s="159" t="s">
        <v>280</v>
      </c>
      <c r="Z2" s="228" t="s">
        <v>281</v>
      </c>
      <c r="AA2" s="228" t="s">
        <v>282</v>
      </c>
      <c r="AB2" s="228" t="s">
        <v>283</v>
      </c>
      <c r="AC2" s="227" t="s">
        <v>284</v>
      </c>
    </row>
    <row r="3" spans="1:29"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Z3" s="21"/>
    </row>
    <row r="4" spans="1:29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Z4" s="231"/>
    </row>
    <row r="5" spans="1:29">
      <c r="A5">
        <v>962986633</v>
      </c>
      <c r="B5">
        <v>2016</v>
      </c>
      <c r="C5" t="s">
        <v>61</v>
      </c>
      <c r="D5" s="45">
        <v>2015301</v>
      </c>
      <c r="E5" s="45">
        <v>39183</v>
      </c>
      <c r="F5" s="45">
        <v>42418</v>
      </c>
      <c r="G5" s="45">
        <v>84963</v>
      </c>
      <c r="H5" s="45">
        <v>1362613</v>
      </c>
      <c r="I5" s="45">
        <v>523927</v>
      </c>
      <c r="J5" s="45">
        <v>-88198</v>
      </c>
      <c r="K5" s="45">
        <v>2260</v>
      </c>
      <c r="L5" s="45">
        <v>36252</v>
      </c>
      <c r="M5" s="45">
        <v>-2347</v>
      </c>
      <c r="N5" s="45">
        <v>13939</v>
      </c>
      <c r="O5" s="45">
        <v>792119</v>
      </c>
      <c r="P5" s="45">
        <v>32628841</v>
      </c>
      <c r="Q5" s="45">
        <v>43383</v>
      </c>
      <c r="R5" s="45">
        <v>37806</v>
      </c>
      <c r="S5" s="45">
        <v>82</v>
      </c>
      <c r="T5" s="45">
        <v>5123</v>
      </c>
      <c r="U5" s="45">
        <v>0</v>
      </c>
      <c r="V5" s="45">
        <v>17836</v>
      </c>
      <c r="W5" s="45">
        <v>24707</v>
      </c>
      <c r="X5">
        <v>963098</v>
      </c>
      <c r="Y5">
        <v>2568891</v>
      </c>
      <c r="Z5" s="231">
        <v>429504.24763805809</v>
      </c>
    </row>
    <row r="6" spans="1:29">
      <c r="A6">
        <v>962986633</v>
      </c>
      <c r="B6">
        <v>2017</v>
      </c>
      <c r="C6" t="s">
        <v>61</v>
      </c>
      <c r="D6" s="45">
        <v>2153786</v>
      </c>
      <c r="E6" s="45">
        <v>35696</v>
      </c>
      <c r="F6" s="45">
        <v>45163</v>
      </c>
      <c r="G6" s="45">
        <v>172707</v>
      </c>
      <c r="H6" s="45">
        <v>1313680</v>
      </c>
      <c r="I6" s="45">
        <v>540520</v>
      </c>
      <c r="J6" s="45">
        <v>257526</v>
      </c>
      <c r="K6" s="45">
        <v>3363</v>
      </c>
      <c r="L6" s="45">
        <v>25580</v>
      </c>
      <c r="M6" s="45">
        <v>5015</v>
      </c>
      <c r="N6" s="45">
        <v>10525</v>
      </c>
      <c r="O6" s="45">
        <v>628022</v>
      </c>
      <c r="P6" s="45">
        <v>34574932</v>
      </c>
      <c r="Q6" s="45">
        <v>10865</v>
      </c>
      <c r="R6" s="45">
        <v>37552</v>
      </c>
      <c r="S6" s="45">
        <v>82</v>
      </c>
      <c r="T6" s="45">
        <v>5041</v>
      </c>
      <c r="U6" s="45">
        <v>0</v>
      </c>
      <c r="V6" s="45">
        <v>26542</v>
      </c>
      <c r="W6" s="45">
        <v>23973</v>
      </c>
      <c r="X6">
        <v>1337166</v>
      </c>
      <c r="Y6">
        <v>2317209</v>
      </c>
      <c r="Z6" s="231">
        <v>485147.36624517193</v>
      </c>
    </row>
    <row r="7" spans="1:29">
      <c r="A7">
        <v>962986633</v>
      </c>
      <c r="B7">
        <v>2018</v>
      </c>
      <c r="C7" t="s">
        <v>61</v>
      </c>
      <c r="D7" s="45">
        <v>1767708</v>
      </c>
      <c r="E7" s="45">
        <v>23460</v>
      </c>
      <c r="F7" s="45">
        <v>38645</v>
      </c>
      <c r="G7" s="45">
        <v>214741</v>
      </c>
      <c r="H7" s="45">
        <v>1469447</v>
      </c>
      <c r="I7" s="45">
        <v>660095</v>
      </c>
      <c r="J7" s="45">
        <v>-76411</v>
      </c>
      <c r="K7" s="45">
        <v>2248</v>
      </c>
      <c r="L7" s="45">
        <v>15385</v>
      </c>
      <c r="M7" s="45">
        <v>-803</v>
      </c>
      <c r="N7" s="45">
        <v>5391</v>
      </c>
      <c r="O7" s="45">
        <v>484984</v>
      </c>
      <c r="P7" s="45">
        <v>40806331</v>
      </c>
      <c r="Q7" s="45">
        <v>5573</v>
      </c>
      <c r="R7" s="45">
        <v>13495</v>
      </c>
      <c r="S7" s="45">
        <v>82</v>
      </c>
      <c r="T7" s="45">
        <v>4959</v>
      </c>
      <c r="U7" s="45">
        <v>-90</v>
      </c>
      <c r="V7" s="45">
        <v>24828</v>
      </c>
      <c r="W7" s="45">
        <v>22228</v>
      </c>
      <c r="X7">
        <v>984064</v>
      </c>
      <c r="Y7">
        <v>2405404</v>
      </c>
      <c r="Z7" s="231">
        <v>503193.92757656425</v>
      </c>
      <c r="AC7">
        <v>851</v>
      </c>
    </row>
    <row r="8" spans="1:29">
      <c r="A8">
        <v>962986633</v>
      </c>
      <c r="B8">
        <v>2019</v>
      </c>
      <c r="C8" t="s">
        <v>61</v>
      </c>
      <c r="D8" s="45">
        <v>2100079</v>
      </c>
      <c r="E8" s="45">
        <v>25487</v>
      </c>
      <c r="F8" s="45">
        <v>23056</v>
      </c>
      <c r="G8" s="45">
        <v>212514</v>
      </c>
      <c r="H8" s="45">
        <v>1577253</v>
      </c>
      <c r="I8" s="45">
        <v>678363</v>
      </c>
      <c r="J8" s="45">
        <v>-86000</v>
      </c>
      <c r="K8" s="45">
        <v>190</v>
      </c>
      <c r="L8" s="45">
        <v>1401</v>
      </c>
      <c r="M8" s="45">
        <v>-58</v>
      </c>
      <c r="N8" s="45">
        <v>562</v>
      </c>
      <c r="O8" s="45">
        <v>668382</v>
      </c>
      <c r="P8" s="45">
        <v>46194290</v>
      </c>
      <c r="Q8" s="45">
        <v>16726</v>
      </c>
      <c r="R8" s="45">
        <v>44599</v>
      </c>
      <c r="S8" s="45">
        <v>82</v>
      </c>
      <c r="T8" s="45">
        <v>4877</v>
      </c>
      <c r="U8" s="45">
        <v>0</v>
      </c>
      <c r="V8" s="45">
        <v>28401</v>
      </c>
      <c r="W8" s="45">
        <v>26347</v>
      </c>
      <c r="X8">
        <v>1017326</v>
      </c>
      <c r="Y8">
        <v>2214982</v>
      </c>
      <c r="Z8" s="231">
        <v>530718.66782321548</v>
      </c>
      <c r="AA8" s="21">
        <v>1120495.209459</v>
      </c>
      <c r="AB8" s="21">
        <v>357746.6</v>
      </c>
      <c r="AC8">
        <v>-909</v>
      </c>
    </row>
    <row r="9" spans="1:29">
      <c r="A9">
        <v>962986633</v>
      </c>
      <c r="B9">
        <v>2020</v>
      </c>
      <c r="C9" t="s">
        <v>61</v>
      </c>
      <c r="D9" s="45">
        <v>2469016</v>
      </c>
      <c r="E9" s="45">
        <v>31674</v>
      </c>
      <c r="F9" s="45">
        <v>15490</v>
      </c>
      <c r="G9" s="45">
        <v>210225</v>
      </c>
      <c r="H9" s="45">
        <v>1603993</v>
      </c>
      <c r="I9" s="45">
        <v>631911</v>
      </c>
      <c r="J9" s="45">
        <v>109504</v>
      </c>
      <c r="K9" s="45">
        <v>3424</v>
      </c>
      <c r="L9" s="45">
        <v>26127</v>
      </c>
      <c r="M9" s="45">
        <v>1784</v>
      </c>
      <c r="N9" s="45">
        <v>10293</v>
      </c>
      <c r="O9" s="45">
        <v>645542</v>
      </c>
      <c r="P9" s="45">
        <v>52166811</v>
      </c>
      <c r="Q9" s="45">
        <v>10358</v>
      </c>
      <c r="R9" s="45">
        <v>74934</v>
      </c>
      <c r="S9" s="45">
        <v>82</v>
      </c>
      <c r="T9" s="45">
        <v>4795</v>
      </c>
      <c r="U9" s="45">
        <v>0</v>
      </c>
      <c r="V9" s="45">
        <v>270324</v>
      </c>
      <c r="W9" s="45">
        <v>49526</v>
      </c>
      <c r="X9">
        <v>1347159</v>
      </c>
      <c r="Y9">
        <v>2321863</v>
      </c>
      <c r="Z9" s="231">
        <v>678177.70000000007</v>
      </c>
      <c r="AA9" s="21">
        <v>1048652.409459</v>
      </c>
      <c r="AB9" s="21">
        <v>372847</v>
      </c>
      <c r="AC9">
        <v>13553</v>
      </c>
    </row>
    <row r="10" spans="1:29">
      <c r="A10">
        <v>962986633</v>
      </c>
      <c r="B10">
        <v>2021</v>
      </c>
      <c r="C10" t="s">
        <v>61</v>
      </c>
      <c r="D10" s="45">
        <v>2731056</v>
      </c>
      <c r="E10" s="45">
        <v>29314</v>
      </c>
      <c r="F10" s="45">
        <v>4016</v>
      </c>
      <c r="G10" s="45">
        <v>214562</v>
      </c>
      <c r="H10" s="45">
        <v>1540264</v>
      </c>
      <c r="I10" s="45">
        <v>666441</v>
      </c>
      <c r="J10" s="45">
        <v>-33233</v>
      </c>
      <c r="K10" s="45">
        <v>631</v>
      </c>
      <c r="L10" s="45">
        <v>10479</v>
      </c>
      <c r="M10" s="45">
        <v>-98</v>
      </c>
      <c r="N10" s="45">
        <v>1959</v>
      </c>
      <c r="O10" s="45">
        <v>459417</v>
      </c>
      <c r="P10" s="45">
        <v>59634219</v>
      </c>
      <c r="Q10" s="45">
        <v>5193</v>
      </c>
      <c r="R10" s="45">
        <v>16483</v>
      </c>
      <c r="S10" s="45">
        <v>82</v>
      </c>
      <c r="T10" s="45">
        <v>4713</v>
      </c>
      <c r="U10" s="45">
        <v>0</v>
      </c>
      <c r="V10" s="45">
        <v>93907</v>
      </c>
      <c r="W10" s="45">
        <v>13726</v>
      </c>
      <c r="X10">
        <v>1284326</v>
      </c>
      <c r="Y10">
        <v>2604749</v>
      </c>
      <c r="Z10" s="231">
        <v>641443.97117647063</v>
      </c>
      <c r="AA10" s="21">
        <v>1272789.409459</v>
      </c>
      <c r="AB10" s="21">
        <v>383863</v>
      </c>
      <c r="AC10">
        <v>50535</v>
      </c>
    </row>
    <row r="11" spans="1:29">
      <c r="A11">
        <v>962986633</v>
      </c>
      <c r="B11">
        <v>2022</v>
      </c>
      <c r="C11" t="s">
        <v>61</v>
      </c>
      <c r="D11" s="45">
        <v>2766788</v>
      </c>
      <c r="E11" s="45">
        <v>28794</v>
      </c>
      <c r="F11" s="45">
        <v>5133</v>
      </c>
      <c r="G11" s="45">
        <v>253020</v>
      </c>
      <c r="H11" s="45">
        <v>1793254</v>
      </c>
      <c r="I11" s="45">
        <v>668086</v>
      </c>
      <c r="J11" s="45">
        <v>138287</v>
      </c>
      <c r="K11" s="45">
        <v>173</v>
      </c>
      <c r="L11" s="45">
        <v>1861</v>
      </c>
      <c r="M11" s="45">
        <v>98</v>
      </c>
      <c r="N11" s="45">
        <v>458</v>
      </c>
      <c r="O11" s="45">
        <v>582595</v>
      </c>
      <c r="P11" s="192">
        <v>61131330</v>
      </c>
      <c r="Q11" s="45">
        <v>2078</v>
      </c>
      <c r="R11" s="45">
        <v>16052</v>
      </c>
      <c r="S11" s="45">
        <v>82</v>
      </c>
      <c r="T11" s="45">
        <v>4631</v>
      </c>
      <c r="U11" s="45">
        <v>0</v>
      </c>
      <c r="V11" s="45">
        <v>214965</v>
      </c>
      <c r="W11" s="45">
        <v>22108</v>
      </c>
      <c r="X11">
        <v>1372603</v>
      </c>
      <c r="Y11">
        <v>2691531</v>
      </c>
      <c r="Z11" s="231">
        <v>784388.00542440917</v>
      </c>
      <c r="AA11" s="21">
        <v>1226542.8094589999</v>
      </c>
      <c r="AB11" s="21">
        <v>471247</v>
      </c>
      <c r="AC11">
        <v>67818</v>
      </c>
    </row>
    <row r="12" spans="1:29">
      <c r="D12" s="21"/>
      <c r="E12" s="21"/>
      <c r="O12" s="26"/>
      <c r="P12" s="211"/>
    </row>
    <row r="13" spans="1:29">
      <c r="A13" s="157"/>
      <c r="B13" s="157"/>
      <c r="C13" s="158" t="s">
        <v>214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 t="s">
        <v>244</v>
      </c>
      <c r="R13" s="157"/>
      <c r="S13" s="157"/>
      <c r="T13" s="157"/>
      <c r="U13" s="157"/>
      <c r="V13" s="157"/>
      <c r="W13" s="157"/>
    </row>
    <row r="14" spans="1:29" ht="87">
      <c r="B14" s="3" t="s">
        <v>46</v>
      </c>
      <c r="C14" s="3" t="s">
        <v>47</v>
      </c>
      <c r="D14" s="3" t="s">
        <v>49</v>
      </c>
      <c r="E14" s="131" t="s">
        <v>215</v>
      </c>
      <c r="F14" s="131" t="s">
        <v>216</v>
      </c>
      <c r="G14" s="131" t="s">
        <v>217</v>
      </c>
      <c r="H14" s="131" t="s">
        <v>218</v>
      </c>
      <c r="I14" s="131" t="s">
        <v>219</v>
      </c>
      <c r="J14" s="131" t="s">
        <v>220</v>
      </c>
      <c r="K14" s="131" t="s">
        <v>221</v>
      </c>
      <c r="L14" s="131" t="s">
        <v>218</v>
      </c>
      <c r="M14" s="131" t="s">
        <v>222</v>
      </c>
      <c r="N14" s="131" t="s">
        <v>245</v>
      </c>
      <c r="O14" s="131"/>
      <c r="P14" s="131" t="s">
        <v>223</v>
      </c>
      <c r="Q14" s="131" t="s">
        <v>224</v>
      </c>
      <c r="R14" s="131" t="s">
        <v>225</v>
      </c>
      <c r="S14" s="131" t="s">
        <v>226</v>
      </c>
      <c r="T14" s="131" t="s">
        <v>218</v>
      </c>
      <c r="U14" s="131" t="s">
        <v>245</v>
      </c>
      <c r="V14" s="131"/>
    </row>
    <row r="15" spans="1:29">
      <c r="B15" s="3">
        <v>2007</v>
      </c>
      <c r="C15" s="2" t="s">
        <v>61</v>
      </c>
      <c r="D15" s="160">
        <v>73.7</v>
      </c>
      <c r="E15" s="7">
        <f t="shared" ref="E15:E25" si="0">$D$30/D15</f>
        <v>1.6702849389416552</v>
      </c>
      <c r="F15" s="175"/>
      <c r="G15" s="175"/>
      <c r="H15" s="175"/>
      <c r="I15" s="175"/>
      <c r="J15" s="175"/>
      <c r="K15" s="175"/>
      <c r="L15" s="175"/>
      <c r="M15" s="175"/>
      <c r="N15" s="3"/>
      <c r="P15" s="3"/>
      <c r="Q15" s="131"/>
      <c r="R15" s="131"/>
      <c r="S15" s="131"/>
      <c r="T15" s="45"/>
      <c r="U15" s="131"/>
    </row>
    <row r="16" spans="1:29">
      <c r="B16" s="3">
        <v>2008</v>
      </c>
      <c r="C16" s="2" t="s">
        <v>61</v>
      </c>
      <c r="D16" s="160">
        <v>77.8</v>
      </c>
      <c r="E16" s="7">
        <f t="shared" si="0"/>
        <v>1.5822622107969151</v>
      </c>
      <c r="F16" s="175">
        <v>113930</v>
      </c>
      <c r="G16" s="175">
        <f t="shared" ref="G16:G29" si="1">F16*E16</f>
        <v>180267.13367609255</v>
      </c>
      <c r="H16" s="175">
        <f>AVERAGE($G$16:$G$21)</f>
        <v>193950.75162142003</v>
      </c>
      <c r="I16" s="175"/>
      <c r="J16" s="175">
        <v>0</v>
      </c>
      <c r="K16" s="175">
        <v>0</v>
      </c>
      <c r="L16" s="175"/>
      <c r="M16" s="175"/>
      <c r="N16" s="3"/>
      <c r="P16" s="3"/>
      <c r="Q16" s="131"/>
      <c r="R16" s="131"/>
      <c r="S16" s="131"/>
      <c r="T16" s="45"/>
      <c r="U16" s="131"/>
    </row>
    <row r="17" spans="2:23">
      <c r="B17" s="3">
        <v>2009</v>
      </c>
      <c r="C17" s="2" t="s">
        <v>61</v>
      </c>
      <c r="D17" s="160">
        <v>81.2</v>
      </c>
      <c r="E17" s="7">
        <f>$D$30/D17</f>
        <v>1.5160098522167487</v>
      </c>
      <c r="F17" s="175">
        <v>122736</v>
      </c>
      <c r="G17" s="175">
        <f t="shared" si="1"/>
        <v>186068.98522167487</v>
      </c>
      <c r="H17" s="175">
        <f t="shared" ref="H17:H20" si="2">AVERAGE($G$16:$G$21)</f>
        <v>193950.75162142003</v>
      </c>
      <c r="I17" s="175"/>
      <c r="J17" s="175">
        <v>0</v>
      </c>
      <c r="K17" s="175">
        <v>0</v>
      </c>
      <c r="L17" s="175"/>
      <c r="M17" s="175"/>
      <c r="N17" s="3"/>
      <c r="P17" s="3"/>
      <c r="Q17" s="131"/>
      <c r="R17" s="131"/>
      <c r="S17" s="131"/>
      <c r="T17" s="45"/>
      <c r="U17" s="131"/>
    </row>
    <row r="18" spans="2:23">
      <c r="B18" s="3">
        <v>2010</v>
      </c>
      <c r="C18" s="2" t="s">
        <v>61</v>
      </c>
      <c r="D18" s="160">
        <v>84.7</v>
      </c>
      <c r="E18" s="7">
        <f t="shared" si="0"/>
        <v>1.4533648170011806</v>
      </c>
      <c r="F18" s="175">
        <v>92901</v>
      </c>
      <c r="G18" s="175">
        <f>F18*E18</f>
        <v>135019.04486422669</v>
      </c>
      <c r="H18" s="175">
        <f t="shared" si="2"/>
        <v>193950.75162142003</v>
      </c>
      <c r="I18" s="175"/>
      <c r="J18" s="175">
        <v>0</v>
      </c>
      <c r="K18" s="175">
        <v>0</v>
      </c>
      <c r="L18" s="175"/>
      <c r="M18" s="175"/>
      <c r="N18" s="3"/>
      <c r="P18" s="3"/>
      <c r="Q18" s="131"/>
      <c r="R18" s="131"/>
      <c r="S18" s="131"/>
      <c r="T18" s="45"/>
      <c r="U18" s="131"/>
    </row>
    <row r="19" spans="2:23">
      <c r="B19" s="3">
        <v>2011</v>
      </c>
      <c r="C19" s="2" t="s">
        <v>61</v>
      </c>
      <c r="D19" s="160">
        <v>87.9</v>
      </c>
      <c r="E19" s="7">
        <f t="shared" si="0"/>
        <v>1.4004550625711034</v>
      </c>
      <c r="F19" s="175">
        <v>124338</v>
      </c>
      <c r="G19" s="175">
        <f t="shared" si="1"/>
        <v>174129.78156996585</v>
      </c>
      <c r="H19" s="175">
        <f t="shared" si="2"/>
        <v>193950.75162142003</v>
      </c>
      <c r="I19" s="175"/>
      <c r="J19" s="175">
        <v>0</v>
      </c>
      <c r="K19" s="175">
        <v>0</v>
      </c>
      <c r="L19" s="175"/>
      <c r="M19" s="175"/>
      <c r="N19" s="3"/>
      <c r="P19" s="3">
        <v>2011</v>
      </c>
      <c r="Q19" s="175">
        <v>26462.644115122166</v>
      </c>
      <c r="R19" s="45">
        <v>0</v>
      </c>
      <c r="S19" s="45">
        <f>(Q19+R19)*E19</f>
        <v>37059.743920040251</v>
      </c>
      <c r="T19" s="45">
        <f>AVERAGE($S$19:$S$21)</f>
        <v>41612.292505029291</v>
      </c>
      <c r="U19" s="45"/>
      <c r="V19" s="45"/>
      <c r="W19" s="45"/>
    </row>
    <row r="20" spans="2:23">
      <c r="B20" s="3">
        <v>2012</v>
      </c>
      <c r="C20" s="2" t="s">
        <v>61</v>
      </c>
      <c r="D20" s="160">
        <v>90.6</v>
      </c>
      <c r="E20" s="7">
        <f t="shared" si="0"/>
        <v>1.3587196467991169</v>
      </c>
      <c r="F20" s="175">
        <v>202734</v>
      </c>
      <c r="G20" s="175">
        <f t="shared" si="1"/>
        <v>275458.6688741722</v>
      </c>
      <c r="H20" s="175">
        <f t="shared" si="2"/>
        <v>193950.75162142003</v>
      </c>
      <c r="I20" s="175"/>
      <c r="J20" s="175">
        <v>0</v>
      </c>
      <c r="K20" s="175">
        <v>0</v>
      </c>
      <c r="L20" s="175">
        <f>AVERAGE($K$15:$K$21)</f>
        <v>-12631.311122956644</v>
      </c>
      <c r="M20" s="175"/>
      <c r="N20" s="3"/>
      <c r="P20" s="3">
        <v>2012</v>
      </c>
      <c r="Q20" s="175">
        <v>43147.530859714469</v>
      </c>
      <c r="R20" s="45">
        <v>0</v>
      </c>
      <c r="S20" s="45">
        <f t="shared" ref="S20:S26" si="3">(Q20+R20)*E20</f>
        <v>58625.397889965243</v>
      </c>
      <c r="T20" s="45">
        <f>AVERAGE($S$19:$S$21)</f>
        <v>41612.292505029291</v>
      </c>
      <c r="U20" s="45"/>
      <c r="V20" s="45"/>
      <c r="W20" s="45"/>
    </row>
    <row r="21" spans="2:23">
      <c r="B21" s="2">
        <v>2013</v>
      </c>
      <c r="C21" s="2" t="s">
        <v>61</v>
      </c>
      <c r="D21" s="160">
        <v>93.8</v>
      </c>
      <c r="E21" s="7">
        <f t="shared" si="0"/>
        <v>1.312366737739872</v>
      </c>
      <c r="F21" s="175">
        <v>162120</v>
      </c>
      <c r="G21" s="175">
        <f t="shared" si="1"/>
        <v>212760.89552238805</v>
      </c>
      <c r="H21" s="175">
        <f>AVERAGE($G$16:$G$21)</f>
        <v>193950.75162142003</v>
      </c>
      <c r="I21" s="175">
        <f>AVERAGE(H17:H21)</f>
        <v>193950.75162142003</v>
      </c>
      <c r="J21" s="175">
        <v>-57749</v>
      </c>
      <c r="K21" s="175">
        <f>J21*E21</f>
        <v>-75787.866737739867</v>
      </c>
      <c r="L21" s="175">
        <f>AVERAGE($K$15:$K$21)</f>
        <v>-12631.311122956644</v>
      </c>
      <c r="M21" s="175">
        <f>AVERAGE(L17:L21)</f>
        <v>-12631.311122956644</v>
      </c>
      <c r="N21" s="43">
        <f>I21+M21</f>
        <v>181319.44049846337</v>
      </c>
      <c r="P21" s="2">
        <v>2013</v>
      </c>
      <c r="Q21" s="175">
        <v>34503.722626579212</v>
      </c>
      <c r="R21" s="45">
        <v>-12290.621008896636</v>
      </c>
      <c r="S21" s="45">
        <f t="shared" si="3"/>
        <v>29151.735705082356</v>
      </c>
      <c r="T21" s="45">
        <f>AVERAGE($S$19:$S$21)</f>
        <v>41612.292505029291</v>
      </c>
      <c r="U21" s="45">
        <f>AVERAGE(T17:T21)</f>
        <v>41612.292505029291</v>
      </c>
      <c r="V21" s="45"/>
      <c r="W21" s="45"/>
    </row>
    <row r="22" spans="2:23">
      <c r="B22" s="2">
        <v>2014</v>
      </c>
      <c r="C22" s="2" t="s">
        <v>61</v>
      </c>
      <c r="D22" s="160">
        <v>97.1</v>
      </c>
      <c r="E22" s="7">
        <f t="shared" si="0"/>
        <v>1.2677651905252318</v>
      </c>
      <c r="F22" s="175">
        <v>181525</v>
      </c>
      <c r="G22" s="175">
        <f t="shared" si="1"/>
        <v>230131.07621009272</v>
      </c>
      <c r="H22" s="175">
        <f t="shared" ref="H22:H29" si="4">G22</f>
        <v>230131.07621009272</v>
      </c>
      <c r="I22" s="175">
        <f>AVERAGE(H18:H22)</f>
        <v>201186.81653915456</v>
      </c>
      <c r="J22" s="175">
        <v>386796</v>
      </c>
      <c r="K22" s="175">
        <f t="shared" ref="K22:K29" si="5">J22*E22</f>
        <v>490366.50463439757</v>
      </c>
      <c r="L22" s="175">
        <f t="shared" ref="L22:L29" si="6">K22</f>
        <v>490366.50463439757</v>
      </c>
      <c r="M22" s="175">
        <f t="shared" ref="M22:M30" si="7">AVERAGE(L18:L22)</f>
        <v>155034.6274628281</v>
      </c>
      <c r="N22" s="43">
        <f>I22+M22</f>
        <v>356221.44400198269</v>
      </c>
      <c r="P22" s="2">
        <v>2014</v>
      </c>
      <c r="Q22" s="175">
        <v>43564.466834534789</v>
      </c>
      <c r="R22" s="45">
        <v>92827.773109658272</v>
      </c>
      <c r="S22" s="45">
        <f t="shared" si="3"/>
        <v>172913.33405901302</v>
      </c>
      <c r="T22" s="45">
        <f t="shared" ref="T22:T28" si="8">S22</f>
        <v>172913.33405901302</v>
      </c>
      <c r="U22" s="45">
        <f>AVERAGE(T18:T22)</f>
        <v>74437.552893525222</v>
      </c>
      <c r="V22" s="45"/>
      <c r="W22" s="45"/>
    </row>
    <row r="23" spans="2:23">
      <c r="B23" s="2">
        <v>2015</v>
      </c>
      <c r="C23" s="2" t="s">
        <v>61</v>
      </c>
      <c r="D23" s="160">
        <v>100</v>
      </c>
      <c r="E23" s="7">
        <f t="shared" si="0"/>
        <v>1.2309999999999999</v>
      </c>
      <c r="F23" s="175">
        <v>-47977</v>
      </c>
      <c r="G23" s="175">
        <f t="shared" si="1"/>
        <v>-59059.686999999991</v>
      </c>
      <c r="H23" s="175">
        <f t="shared" si="4"/>
        <v>-59059.686999999991</v>
      </c>
      <c r="I23" s="175">
        <f t="shared" ref="I23:I30" si="9">AVERAGE(H19:H23)</f>
        <v>150584.72881487056</v>
      </c>
      <c r="J23" s="175">
        <v>-240248</v>
      </c>
      <c r="K23" s="175">
        <f t="shared" si="5"/>
        <v>-295745.28799999994</v>
      </c>
      <c r="L23" s="175">
        <f t="shared" si="6"/>
        <v>-295745.28799999994</v>
      </c>
      <c r="M23" s="175">
        <f t="shared" si="7"/>
        <v>42339.648597121079</v>
      </c>
      <c r="N23" s="43">
        <f>I23+M23</f>
        <v>192924.37741199165</v>
      </c>
      <c r="P23" s="2">
        <v>2015</v>
      </c>
      <c r="Q23" s="175">
        <v>-5867.4702222133064</v>
      </c>
      <c r="R23" s="45">
        <v>-29381.745126754537</v>
      </c>
      <c r="S23" s="45">
        <f t="shared" si="3"/>
        <v>-43391.784094579416</v>
      </c>
      <c r="T23" s="45">
        <f t="shared" si="8"/>
        <v>-43391.784094579416</v>
      </c>
      <c r="U23" s="45">
        <f>AVERAGE(T19:T23)</f>
        <v>50871.685495904298</v>
      </c>
      <c r="V23" s="45"/>
      <c r="W23" s="45"/>
    </row>
    <row r="24" spans="2:23">
      <c r="B24" s="234">
        <v>2016</v>
      </c>
      <c r="C24" s="234" t="s">
        <v>61</v>
      </c>
      <c r="D24" s="235">
        <v>102.8</v>
      </c>
      <c r="E24" s="236">
        <f t="shared" si="0"/>
        <v>1.1974708171206225</v>
      </c>
      <c r="F24" s="237">
        <v>84963</v>
      </c>
      <c r="G24" s="237">
        <f>F24*E24</f>
        <v>101740.71303501945</v>
      </c>
      <c r="H24" s="237">
        <f>G24</f>
        <v>101740.71303501945</v>
      </c>
      <c r="I24" s="237">
        <f t="shared" si="9"/>
        <v>132142.72109759046</v>
      </c>
      <c r="J24" s="237">
        <v>-88198</v>
      </c>
      <c r="K24" s="237">
        <f t="shared" si="5"/>
        <v>-105614.53112840466</v>
      </c>
      <c r="L24" s="237">
        <f t="shared" si="6"/>
        <v>-105614.53112840466</v>
      </c>
      <c r="M24" s="237">
        <f>AVERAGE(L20:L24)</f>
        <v>12748.812652015931</v>
      </c>
      <c r="N24" s="238">
        <f>I24+M24</f>
        <v>144891.5337496064</v>
      </c>
      <c r="P24" s="2">
        <v>2016</v>
      </c>
      <c r="Q24" s="175">
        <v>13231.534081885235</v>
      </c>
      <c r="R24" s="45">
        <v>-13735.330001931594</v>
      </c>
      <c r="S24" s="45">
        <f t="shared" si="3"/>
        <v>-603.28091203994961</v>
      </c>
      <c r="T24" s="45">
        <f t="shared" si="8"/>
        <v>-603.28091203994961</v>
      </c>
      <c r="U24" s="45">
        <f>AVERAGE(T20:T24)</f>
        <v>42428.570812490449</v>
      </c>
      <c r="V24" s="45"/>
      <c r="W24" s="45"/>
    </row>
    <row r="25" spans="2:23">
      <c r="B25" s="2">
        <v>2017</v>
      </c>
      <c r="C25" s="2" t="s">
        <v>61</v>
      </c>
      <c r="D25" s="160">
        <v>105.8</v>
      </c>
      <c r="E25" s="7">
        <f t="shared" si="0"/>
        <v>1.16351606805293</v>
      </c>
      <c r="F25" s="175">
        <f t="shared" ref="F25:F29" si="10">G6</f>
        <v>172707</v>
      </c>
      <c r="G25" s="175">
        <f t="shared" si="1"/>
        <v>200947.36956521738</v>
      </c>
      <c r="H25" s="175">
        <f t="shared" si="4"/>
        <v>200947.36956521738</v>
      </c>
      <c r="I25" s="175">
        <f t="shared" si="9"/>
        <v>133542.04468634992</v>
      </c>
      <c r="J25" s="175">
        <f t="shared" ref="J25:J29" si="11">J6</f>
        <v>257526</v>
      </c>
      <c r="K25" s="175">
        <f t="shared" si="5"/>
        <v>299635.63894139882</v>
      </c>
      <c r="L25" s="175">
        <f t="shared" si="6"/>
        <v>299635.63894139882</v>
      </c>
      <c r="M25" s="175">
        <f t="shared" si="7"/>
        <v>75202.202664887038</v>
      </c>
      <c r="N25" s="43">
        <f t="shared" ref="N25:N28" si="12">I25+M25</f>
        <v>208744.24735123696</v>
      </c>
      <c r="P25" s="2">
        <v>2017</v>
      </c>
      <c r="Q25" s="175">
        <v>26602.542868229084</v>
      </c>
      <c r="R25" s="45">
        <v>39667.450970045007</v>
      </c>
      <c r="S25" s="45">
        <f t="shared" si="3"/>
        <v>77106.202660600567</v>
      </c>
      <c r="T25" s="45">
        <f t="shared" si="8"/>
        <v>77106.202660600567</v>
      </c>
      <c r="U25" s="45">
        <f>AVERAGE(T21:T25)</f>
        <v>49527.352843604705</v>
      </c>
      <c r="V25" s="45"/>
      <c r="W25" s="45"/>
    </row>
    <row r="26" spans="2:23">
      <c r="B26" s="2">
        <v>2018</v>
      </c>
      <c r="C26" s="2" t="s">
        <v>61</v>
      </c>
      <c r="D26" s="160">
        <v>108.8</v>
      </c>
      <c r="E26" s="7">
        <f>$D$30/D26</f>
        <v>1.1314338235294117</v>
      </c>
      <c r="F26" s="175">
        <f t="shared" si="10"/>
        <v>214741</v>
      </c>
      <c r="G26" s="175">
        <f t="shared" si="1"/>
        <v>242965.2306985294</v>
      </c>
      <c r="H26" s="175">
        <f t="shared" si="4"/>
        <v>242965.2306985294</v>
      </c>
      <c r="I26" s="175">
        <f t="shared" si="9"/>
        <v>143344.94050177181</v>
      </c>
      <c r="J26" s="175">
        <f t="shared" si="11"/>
        <v>-76411</v>
      </c>
      <c r="K26" s="175">
        <f t="shared" si="5"/>
        <v>-86453.989889705874</v>
      </c>
      <c r="L26" s="175">
        <f t="shared" si="6"/>
        <v>-86453.989889705874</v>
      </c>
      <c r="M26" s="175">
        <f t="shared" si="7"/>
        <v>60437.666911537177</v>
      </c>
      <c r="N26" s="43">
        <f t="shared" si="12"/>
        <v>203782.60741330899</v>
      </c>
      <c r="P26" s="2">
        <v>2018</v>
      </c>
      <c r="Q26" s="175">
        <v>33202.190465953012</v>
      </c>
      <c r="R26" s="45">
        <v>-11814.29059049709</v>
      </c>
      <c r="S26" s="45">
        <f t="shared" si="3"/>
        <v>24198.993333351322</v>
      </c>
      <c r="T26" s="45">
        <f t="shared" si="8"/>
        <v>24198.993333351322</v>
      </c>
      <c r="U26" s="45">
        <f t="shared" ref="U26:U28" si="13">AVERAGE(T22:T26)</f>
        <v>46044.693009269111</v>
      </c>
      <c r="V26" s="45"/>
      <c r="W26" s="45"/>
    </row>
    <row r="27" spans="2:23">
      <c r="B27" s="2">
        <v>2019</v>
      </c>
      <c r="C27" s="2" t="s">
        <v>61</v>
      </c>
      <c r="D27" s="160">
        <v>112</v>
      </c>
      <c r="E27" s="7">
        <f>$D$30/D27</f>
        <v>1.0991071428571428</v>
      </c>
      <c r="F27" s="175">
        <f t="shared" si="10"/>
        <v>212514</v>
      </c>
      <c r="G27" s="175">
        <f t="shared" si="1"/>
        <v>233575.65535714285</v>
      </c>
      <c r="H27" s="175">
        <f t="shared" si="4"/>
        <v>233575.65535714285</v>
      </c>
      <c r="I27" s="175">
        <f t="shared" si="9"/>
        <v>144033.8563311818</v>
      </c>
      <c r="J27" s="175">
        <f t="shared" si="11"/>
        <v>-86000</v>
      </c>
      <c r="K27" s="175">
        <f t="shared" si="5"/>
        <v>-94523.21428571429</v>
      </c>
      <c r="L27" s="175">
        <f t="shared" si="6"/>
        <v>-94523.21428571429</v>
      </c>
      <c r="M27" s="175">
        <f t="shared" si="7"/>
        <v>-56540.276872485192</v>
      </c>
      <c r="N27" s="43">
        <f t="shared" si="12"/>
        <v>87493.579458696608</v>
      </c>
      <c r="P27" s="2">
        <v>2019</v>
      </c>
      <c r="Q27" s="175">
        <v>36432.761452458035</v>
      </c>
      <c r="R27" s="45">
        <v>-14743.581528329385</v>
      </c>
      <c r="S27" s="45">
        <f>(Q27+R27)*E27</f>
        <v>23838.732577323543</v>
      </c>
      <c r="T27" s="45">
        <f t="shared" si="8"/>
        <v>23838.732577323543</v>
      </c>
      <c r="U27" s="45">
        <f t="shared" si="13"/>
        <v>16229.772712931212</v>
      </c>
      <c r="V27" s="45"/>
      <c r="W27" s="45"/>
    </row>
    <row r="28" spans="2:23">
      <c r="B28" s="2">
        <v>2020</v>
      </c>
      <c r="C28" s="2" t="s">
        <v>61</v>
      </c>
      <c r="D28" s="160">
        <v>115.1</v>
      </c>
      <c r="E28" s="7">
        <f t="shared" ref="E28:E29" si="14">$D$30/D28</f>
        <v>1.0695047784535188</v>
      </c>
      <c r="F28" s="175">
        <f t="shared" si="10"/>
        <v>210225</v>
      </c>
      <c r="G28" s="175">
        <f t="shared" si="1"/>
        <v>224836.64205039098</v>
      </c>
      <c r="H28" s="175">
        <f t="shared" si="4"/>
        <v>224836.64205039098</v>
      </c>
      <c r="I28" s="175">
        <f t="shared" si="9"/>
        <v>200813.12214126001</v>
      </c>
      <c r="J28" s="175">
        <f t="shared" si="11"/>
        <v>109504</v>
      </c>
      <c r="K28" s="175">
        <f t="shared" si="5"/>
        <v>117115.05125977412</v>
      </c>
      <c r="L28" s="175">
        <f t="shared" si="6"/>
        <v>117115.05125977412</v>
      </c>
      <c r="M28" s="175">
        <f t="shared" si="7"/>
        <v>26031.790979469624</v>
      </c>
      <c r="N28" s="43">
        <f t="shared" si="12"/>
        <v>226844.91312072965</v>
      </c>
      <c r="P28" s="2">
        <v>2020</v>
      </c>
      <c r="Q28" s="175">
        <v>49562.634685139732</v>
      </c>
      <c r="R28" s="45">
        <v>25816.657146207832</v>
      </c>
      <c r="S28" s="45">
        <f>(Q28+R28)*E28</f>
        <v>80618.512810068511</v>
      </c>
      <c r="T28" s="45">
        <f t="shared" si="8"/>
        <v>80618.512810068511</v>
      </c>
      <c r="U28" s="45">
        <f t="shared" si="13"/>
        <v>41031.832093860801</v>
      </c>
      <c r="V28" s="45"/>
      <c r="W28" s="45"/>
    </row>
    <row r="29" spans="2:23">
      <c r="B29" s="2">
        <v>2021</v>
      </c>
      <c r="C29" s="2" t="s">
        <v>61</v>
      </c>
      <c r="D29" s="160">
        <v>119.2</v>
      </c>
      <c r="E29" s="7">
        <f t="shared" si="14"/>
        <v>1.0327181208053691</v>
      </c>
      <c r="F29" s="175">
        <f t="shared" si="10"/>
        <v>214562</v>
      </c>
      <c r="G29" s="175">
        <f t="shared" si="1"/>
        <v>221582.0654362416</v>
      </c>
      <c r="H29" s="175">
        <f t="shared" si="4"/>
        <v>221582.0654362416</v>
      </c>
      <c r="I29" s="175">
        <f t="shared" si="9"/>
        <v>224781.39262150443</v>
      </c>
      <c r="J29" s="175">
        <f t="shared" si="11"/>
        <v>-33233</v>
      </c>
      <c r="K29" s="175">
        <f t="shared" si="5"/>
        <v>-34320.32130872483</v>
      </c>
      <c r="L29" s="175">
        <f t="shared" si="6"/>
        <v>-34320.32130872483</v>
      </c>
      <c r="M29" s="175">
        <f t="shared" si="7"/>
        <v>40290.632943405595</v>
      </c>
      <c r="N29" s="43">
        <f>I29+M29</f>
        <v>265072.02556491003</v>
      </c>
      <c r="P29" s="2">
        <v>2021</v>
      </c>
      <c r="Q29" s="175">
        <v>73960.064518786996</v>
      </c>
      <c r="R29" s="175">
        <v>-11455.499222382565</v>
      </c>
      <c r="S29" s="45">
        <f>(Q29+R29)*E29</f>
        <v>64549.597214659269</v>
      </c>
      <c r="T29" s="45">
        <f>S29</f>
        <v>64549.597214659269</v>
      </c>
      <c r="U29" s="45">
        <f>AVERAGE(T25:T29)</f>
        <v>54062.407719200637</v>
      </c>
      <c r="V29" s="45"/>
      <c r="W29" s="45"/>
    </row>
    <row r="30" spans="2:23">
      <c r="B30" s="3">
        <v>2022</v>
      </c>
      <c r="C30" s="2" t="s">
        <v>61</v>
      </c>
      <c r="D30" s="3">
        <v>123.1</v>
      </c>
      <c r="E30" s="7">
        <f>$D$30/D30</f>
        <v>1</v>
      </c>
      <c r="F30" s="175">
        <f>G11</f>
        <v>253020</v>
      </c>
      <c r="G30" s="175">
        <f>F30*E30</f>
        <v>253020</v>
      </c>
      <c r="H30" s="175">
        <f>G30</f>
        <v>253020</v>
      </c>
      <c r="I30" s="175">
        <f t="shared" si="9"/>
        <v>235195.91870846096</v>
      </c>
      <c r="J30" s="175">
        <f>J11</f>
        <v>138287</v>
      </c>
      <c r="K30" s="175">
        <f>J30*E30</f>
        <v>138287</v>
      </c>
      <c r="L30" s="175">
        <f>K30</f>
        <v>138287</v>
      </c>
      <c r="M30" s="175">
        <f t="shared" si="7"/>
        <v>8020.9051551258253</v>
      </c>
      <c r="N30" s="43">
        <f>I30+M30</f>
        <v>243216.82386358679</v>
      </c>
      <c r="P30" s="2">
        <v>2022</v>
      </c>
      <c r="Q30" s="175">
        <v>94656.052802781443</v>
      </c>
      <c r="R30" s="175">
        <v>51733.861251830836</v>
      </c>
      <c r="S30" s="45">
        <f>(Q30+R30)*E30</f>
        <v>146389.91405461228</v>
      </c>
      <c r="T30" s="45">
        <f>S30</f>
        <v>146389.91405461228</v>
      </c>
      <c r="U30" s="45">
        <f>AVERAGE(T26:T30)</f>
        <v>67919.149998002991</v>
      </c>
      <c r="V30" s="45"/>
      <c r="W30" s="45"/>
    </row>
    <row r="31" spans="2:23">
      <c r="B31" s="2"/>
      <c r="C31" s="2"/>
      <c r="D31" s="7"/>
      <c r="E31" s="7"/>
      <c r="F31" s="40"/>
      <c r="G31" s="41"/>
      <c r="H31" s="45"/>
      <c r="K31" s="27"/>
      <c r="O31" s="27"/>
    </row>
    <row r="32" spans="2:23">
      <c r="B32" s="2"/>
      <c r="C32" s="2"/>
      <c r="D32" s="7"/>
      <c r="E32" s="7"/>
      <c r="F32" s="40"/>
      <c r="G32" s="41"/>
      <c r="H32" s="45"/>
      <c r="K32" s="27"/>
      <c r="O32" s="65"/>
    </row>
    <row r="33" spans="2:15">
      <c r="B33" s="2"/>
      <c r="C33" s="2"/>
      <c r="D33" s="7"/>
      <c r="E33" s="7"/>
      <c r="F33" s="40"/>
      <c r="G33" s="41"/>
      <c r="H33" s="45"/>
      <c r="K33" s="27"/>
      <c r="L33" s="21"/>
      <c r="M33" s="27"/>
      <c r="O33" s="65"/>
    </row>
    <row r="34" spans="2:15">
      <c r="B34" s="2"/>
      <c r="C34" s="2"/>
      <c r="D34" s="14"/>
      <c r="E34" s="7"/>
      <c r="F34" s="40"/>
      <c r="G34" s="41"/>
      <c r="H34" s="45"/>
      <c r="K34" s="27"/>
      <c r="L34" s="21"/>
      <c r="M34" s="27"/>
      <c r="O34" s="65"/>
    </row>
    <row r="35" spans="2:15">
      <c r="B35" s="2"/>
      <c r="C35" s="2"/>
      <c r="D35" s="14"/>
      <c r="E35" s="7"/>
      <c r="F35" s="40"/>
      <c r="G35" s="41"/>
      <c r="H35" s="45"/>
      <c r="K35" s="27"/>
      <c r="L35" s="21"/>
      <c r="M35" s="27"/>
      <c r="O35" s="65"/>
    </row>
    <row r="36" spans="2:15">
      <c r="B36" s="2"/>
      <c r="C36" s="2"/>
      <c r="D36" s="15"/>
      <c r="E36" s="7"/>
      <c r="F36" s="40"/>
      <c r="G36" s="41"/>
      <c r="H36" s="45"/>
      <c r="K36" s="27"/>
      <c r="L36" s="21"/>
      <c r="M36" s="27"/>
      <c r="O36" s="65"/>
    </row>
    <row r="37" spans="2:15">
      <c r="B37" s="2"/>
      <c r="C37" s="2"/>
      <c r="D37" s="16"/>
      <c r="E37" s="7"/>
      <c r="F37" s="40"/>
      <c r="G37" s="41"/>
      <c r="H37" s="45"/>
      <c r="K37" s="27"/>
      <c r="L37" s="21"/>
      <c r="M37" s="27"/>
      <c r="O37" s="65"/>
    </row>
    <row r="38" spans="2:15">
      <c r="O38" s="65"/>
    </row>
    <row r="39" spans="2:15">
      <c r="O39" s="65"/>
    </row>
    <row r="40" spans="2:15">
      <c r="O40" s="6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5F39-85D4-49AD-A927-2BC92869B5AE}">
  <sheetPr>
    <tabColor theme="8" tint="0.39997558519241921"/>
  </sheetPr>
  <dimension ref="A1:E10"/>
  <sheetViews>
    <sheetView workbookViewId="0">
      <selection activeCell="E8" sqref="E8"/>
    </sheetView>
  </sheetViews>
  <sheetFormatPr baseColWidth="10" defaultColWidth="11.453125" defaultRowHeight="14.5"/>
  <cols>
    <col min="1" max="1" width="28.453125" bestFit="1" customWidth="1"/>
    <col min="2" max="2" width="12.453125" bestFit="1" customWidth="1"/>
    <col min="3" max="3" width="22.54296875" customWidth="1"/>
    <col min="4" max="4" width="14.54296875" customWidth="1"/>
  </cols>
  <sheetData>
    <row r="1" spans="1:5">
      <c r="A1" t="s">
        <v>246</v>
      </c>
    </row>
    <row r="2" spans="1:5" ht="43.5">
      <c r="A2" t="s">
        <v>46</v>
      </c>
      <c r="B2" t="s">
        <v>15</v>
      </c>
      <c r="C2" s="184" t="s">
        <v>247</v>
      </c>
      <c r="D2" s="184" t="s">
        <v>227</v>
      </c>
      <c r="E2" s="185" t="s">
        <v>228</v>
      </c>
    </row>
    <row r="3" spans="1:5">
      <c r="A3" t="s">
        <v>229</v>
      </c>
      <c r="B3" s="45">
        <v>311825</v>
      </c>
      <c r="C3" s="183">
        <v>804.15</v>
      </c>
      <c r="D3" s="176">
        <f>B3/(SUM($B$3:$B$7))</f>
        <v>0.1156336124930655</v>
      </c>
      <c r="E3" s="28">
        <f>D3*C3</f>
        <v>92.986769486298627</v>
      </c>
    </row>
    <row r="4" spans="1:5">
      <c r="A4" t="s">
        <v>230</v>
      </c>
      <c r="B4" s="45">
        <v>1070981</v>
      </c>
      <c r="C4" s="183">
        <v>887.01</v>
      </c>
      <c r="D4" s="176">
        <f>B4/(SUM($B$3:$B$7))</f>
        <v>0.39715033092739771</v>
      </c>
      <c r="E4" s="28">
        <f>D4*C4</f>
        <v>352.27631503591101</v>
      </c>
    </row>
    <row r="5" spans="1:5">
      <c r="A5" t="s">
        <v>231</v>
      </c>
      <c r="B5" s="45">
        <v>444943</v>
      </c>
      <c r="C5" s="183">
        <v>330.63</v>
      </c>
      <c r="D5" s="176">
        <f>B5/(SUM($B$3:$B$7))</f>
        <v>0.16499756736471433</v>
      </c>
      <c r="E5" s="28">
        <f>D5*C5</f>
        <v>54.5531456977955</v>
      </c>
    </row>
    <row r="6" spans="1:5">
      <c r="A6" t="s">
        <v>232</v>
      </c>
      <c r="B6" s="45">
        <v>454990</v>
      </c>
      <c r="C6" s="183">
        <v>281.5</v>
      </c>
      <c r="D6" s="176">
        <f>B6/(SUM($B$3:$B$7))</f>
        <v>0.16872328180299809</v>
      </c>
      <c r="E6" s="28">
        <f>D6*C6</f>
        <v>47.49560382754396</v>
      </c>
    </row>
    <row r="7" spans="1:5">
      <c r="A7" t="s">
        <v>233</v>
      </c>
      <c r="B7" s="45">
        <v>413925</v>
      </c>
      <c r="C7" s="183">
        <v>777.51</v>
      </c>
      <c r="D7" s="176">
        <f>B7/(SUM($B$3:$B$7))</f>
        <v>0.15349520741182437</v>
      </c>
      <c r="E7" s="28">
        <f>D7*C7</f>
        <v>119.34405871476757</v>
      </c>
    </row>
    <row r="8" spans="1:5">
      <c r="E8" s="177">
        <f>SUM(E3:E7)</f>
        <v>666.65589276231674</v>
      </c>
    </row>
    <row r="9" spans="1:5">
      <c r="A9" t="s">
        <v>234</v>
      </c>
      <c r="B9" s="45">
        <v>2691531</v>
      </c>
    </row>
    <row r="10" spans="1:5">
      <c r="A10" t="s">
        <v>235</v>
      </c>
      <c r="B10" s="45">
        <f>Grunnlagsdata!F11</f>
        <v>5133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7BC2-0A23-42B2-80A6-8F1C755A03A4}">
  <sheetPr>
    <tabColor theme="8" tint="0.39997558519241921"/>
  </sheetPr>
  <dimension ref="A1:K23"/>
  <sheetViews>
    <sheetView workbookViewId="0">
      <selection activeCell="M33" sqref="M33"/>
    </sheetView>
  </sheetViews>
  <sheetFormatPr baseColWidth="10" defaultColWidth="11.453125" defaultRowHeight="14.5"/>
  <cols>
    <col min="2" max="2" width="12.7265625" bestFit="1" customWidth="1"/>
    <col min="3" max="3" width="11.54296875" bestFit="1" customWidth="1"/>
    <col min="6" max="6" width="12.7265625" bestFit="1" customWidth="1"/>
  </cols>
  <sheetData>
    <row r="1" spans="1:11">
      <c r="B1" t="s">
        <v>285</v>
      </c>
      <c r="I1" s="3"/>
    </row>
    <row r="2" spans="1:11" s="131" customFormat="1" ht="43.5">
      <c r="B2" s="245" t="s">
        <v>286</v>
      </c>
      <c r="C2" s="131" t="s">
        <v>59</v>
      </c>
      <c r="F2" s="246"/>
      <c r="I2" s="245"/>
      <c r="J2" s="247"/>
      <c r="K2" s="247"/>
    </row>
    <row r="3" spans="1:11">
      <c r="A3">
        <v>2016</v>
      </c>
      <c r="B3" s="45">
        <v>3938407</v>
      </c>
      <c r="C3" s="45">
        <v>129218</v>
      </c>
      <c r="F3" s="45"/>
      <c r="I3" s="9"/>
      <c r="J3" s="26"/>
      <c r="K3" s="26"/>
    </row>
    <row r="4" spans="1:11">
      <c r="A4">
        <v>2017</v>
      </c>
      <c r="B4" s="45">
        <v>4119558</v>
      </c>
      <c r="C4" s="45">
        <v>153230</v>
      </c>
      <c r="F4" s="45"/>
      <c r="I4" s="9"/>
      <c r="J4" s="26"/>
      <c r="K4" s="26"/>
    </row>
    <row r="5" spans="1:11">
      <c r="A5">
        <v>2018</v>
      </c>
      <c r="B5" s="45">
        <v>4513338</v>
      </c>
      <c r="C5" s="45">
        <v>187770</v>
      </c>
      <c r="F5" s="45"/>
      <c r="I5" s="9"/>
      <c r="J5" s="26"/>
      <c r="K5" s="26"/>
    </row>
    <row r="6" spans="1:11">
      <c r="A6">
        <v>2019</v>
      </c>
      <c r="B6" s="45">
        <v>5149266</v>
      </c>
      <c r="C6" s="45">
        <v>205901</v>
      </c>
      <c r="F6" s="45"/>
      <c r="I6" s="9"/>
      <c r="J6" s="26"/>
      <c r="K6" s="26"/>
    </row>
    <row r="7" spans="1:11">
      <c r="A7">
        <v>2020</v>
      </c>
      <c r="B7" s="45">
        <v>5447759</v>
      </c>
      <c r="C7" s="45">
        <v>228758</v>
      </c>
      <c r="F7" s="45"/>
      <c r="I7" s="9"/>
      <c r="J7" s="26"/>
      <c r="K7" s="26"/>
    </row>
    <row r="8" spans="1:11">
      <c r="A8">
        <v>2021</v>
      </c>
      <c r="B8" s="45">
        <v>5826522</v>
      </c>
      <c r="C8" s="45">
        <v>273263</v>
      </c>
      <c r="F8" s="45"/>
      <c r="I8" s="9"/>
      <c r="J8" s="26"/>
      <c r="K8" s="26"/>
    </row>
    <row r="9" spans="1:11">
      <c r="A9">
        <v>2022</v>
      </c>
      <c r="B9" s="45">
        <v>5719432</v>
      </c>
      <c r="C9" s="45">
        <v>301829</v>
      </c>
      <c r="F9" s="45"/>
      <c r="I9" s="9"/>
      <c r="J9" s="26"/>
      <c r="K9" s="26"/>
    </row>
    <row r="12" spans="1:11">
      <c r="B12" s="9"/>
      <c r="E12" s="239"/>
    </row>
    <row r="13" spans="1:11">
      <c r="E13" s="239"/>
    </row>
    <row r="14" spans="1:11">
      <c r="B14" s="130"/>
      <c r="E14" s="239"/>
    </row>
    <row r="15" spans="1:11">
      <c r="B15" s="130"/>
      <c r="E15" s="239"/>
    </row>
    <row r="16" spans="1:11">
      <c r="A16" s="50"/>
      <c r="B16" s="232"/>
      <c r="E16" s="239"/>
    </row>
    <row r="17" spans="1:5">
      <c r="A17" s="50"/>
      <c r="B17" s="232"/>
      <c r="E17" s="239"/>
    </row>
    <row r="18" spans="1:5">
      <c r="A18" s="50"/>
      <c r="B18" s="232"/>
      <c r="E18" s="239"/>
    </row>
    <row r="19" spans="1:5">
      <c r="A19" s="50"/>
      <c r="B19" s="232"/>
      <c r="D19" s="210"/>
      <c r="E19" s="239"/>
    </row>
    <row r="20" spans="1:5">
      <c r="A20" s="50"/>
      <c r="B20" s="232"/>
      <c r="D20" s="210"/>
      <c r="E20" s="240"/>
    </row>
    <row r="21" spans="1:5">
      <c r="A21" s="50"/>
      <c r="B21" s="232"/>
      <c r="D21" s="210"/>
    </row>
    <row r="22" spans="1:5">
      <c r="A22" s="50"/>
      <c r="B22" s="233"/>
      <c r="D22" s="210"/>
    </row>
    <row r="23" spans="1:5">
      <c r="A23" s="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25F5-6F3A-48D6-A7EC-A4ECDDCA0734}">
  <sheetPr>
    <tabColor theme="7" tint="0.79998168889431442"/>
  </sheetPr>
  <dimension ref="A1:Y45"/>
  <sheetViews>
    <sheetView zoomScale="90" zoomScaleNormal="90" workbookViewId="0">
      <pane xSplit="5" ySplit="2" topLeftCell="F3" activePane="bottomRight" state="frozen"/>
      <selection pane="topRight" activeCell="G15" sqref="G15"/>
      <selection pane="bottomLeft" activeCell="G15" sqref="G15"/>
      <selection pane="bottomRight" activeCell="A28" sqref="A28"/>
    </sheetView>
  </sheetViews>
  <sheetFormatPr baseColWidth="10" defaultColWidth="11.453125" defaultRowHeight="14.5"/>
  <cols>
    <col min="1" max="1" width="10.54296875" style="64" bestFit="1" customWidth="1"/>
    <col min="2" max="2" width="8.453125" style="64" bestFit="1" customWidth="1"/>
    <col min="3" max="4" width="7.453125" style="64" customWidth="1"/>
    <col min="5" max="5" width="37.54296875" style="64" customWidth="1"/>
    <col min="6" max="6" width="11.54296875" style="64" customWidth="1"/>
    <col min="7" max="8" width="12.54296875" style="64" customWidth="1"/>
    <col min="9" max="9" width="11.54296875" style="64" customWidth="1"/>
    <col min="10" max="10" width="16.54296875" style="64" customWidth="1"/>
    <col min="11" max="11" width="28.54296875" style="64" customWidth="1"/>
    <col min="12" max="12" width="18.54296875" style="64" customWidth="1"/>
    <col min="13" max="13" width="28.54296875" style="64" customWidth="1"/>
    <col min="14" max="14" width="24.54296875" style="64" customWidth="1"/>
    <col min="15" max="15" width="20.54296875" style="64" customWidth="1"/>
    <col min="16" max="17" width="26.54296875" style="64" customWidth="1"/>
    <col min="18" max="18" width="28.54296875" style="64" customWidth="1"/>
    <col min="19" max="19" width="19.54296875" style="64" customWidth="1"/>
    <col min="20" max="20" width="31.54296875" style="64" customWidth="1"/>
    <col min="21" max="21" width="14.54296875" style="64" customWidth="1"/>
    <col min="22" max="22" width="18.54296875" style="64" customWidth="1"/>
    <col min="23" max="16384" width="11.453125" style="64"/>
  </cols>
  <sheetData>
    <row r="1" spans="1:25">
      <c r="A1" s="165"/>
    </row>
    <row r="2" spans="1:25">
      <c r="A2" t="s">
        <v>108</v>
      </c>
      <c r="B2" t="s">
        <v>109</v>
      </c>
      <c r="C2" t="s">
        <v>45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263</v>
      </c>
      <c r="J2" t="s">
        <v>115</v>
      </c>
      <c r="K2" t="s">
        <v>116</v>
      </c>
      <c r="L2" t="s">
        <v>264</v>
      </c>
      <c r="M2" t="s">
        <v>117</v>
      </c>
      <c r="N2" t="s">
        <v>265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  <c r="U2" t="s">
        <v>124</v>
      </c>
      <c r="V2" t="s">
        <v>266</v>
      </c>
      <c r="W2" s="64" t="s">
        <v>267</v>
      </c>
      <c r="X2" s="64" t="s">
        <v>268</v>
      </c>
      <c r="Y2" s="64" t="s">
        <v>125</v>
      </c>
    </row>
    <row r="3" spans="1:25">
      <c r="A3">
        <v>925336637</v>
      </c>
      <c r="B3">
        <v>72022</v>
      </c>
      <c r="C3">
        <v>7</v>
      </c>
      <c r="D3">
        <v>2022</v>
      </c>
      <c r="E3" t="s">
        <v>72</v>
      </c>
      <c r="F3">
        <v>12723.97315734714</v>
      </c>
      <c r="G3">
        <v>1.052404334575008</v>
      </c>
      <c r="H3">
        <v>1.052404334575008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 s="64">
        <v>0</v>
      </c>
      <c r="X3" s="64">
        <v>0</v>
      </c>
      <c r="Y3" s="64">
        <v>0</v>
      </c>
    </row>
    <row r="4" spans="1:25">
      <c r="A4">
        <v>921680554</v>
      </c>
      <c r="B4">
        <v>92022</v>
      </c>
      <c r="C4">
        <v>9</v>
      </c>
      <c r="D4">
        <v>2022</v>
      </c>
      <c r="E4" t="s">
        <v>73</v>
      </c>
      <c r="F4">
        <v>13116.02698821625</v>
      </c>
      <c r="G4">
        <v>0.96988389098370642</v>
      </c>
      <c r="H4">
        <v>0.96988389098370642</v>
      </c>
      <c r="I4">
        <v>0</v>
      </c>
      <c r="J4">
        <v>0.99865226792972617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4.3390196489077702E-4</v>
      </c>
      <c r="S4">
        <v>2.1762327837922329E-5</v>
      </c>
      <c r="T4">
        <v>8.9206777754512472E-4</v>
      </c>
      <c r="U4">
        <v>0</v>
      </c>
      <c r="V4">
        <v>0</v>
      </c>
      <c r="W4" s="64">
        <v>0</v>
      </c>
      <c r="X4" s="64">
        <v>0</v>
      </c>
      <c r="Y4" s="64">
        <v>0</v>
      </c>
    </row>
    <row r="5" spans="1:25">
      <c r="A5">
        <v>923354204</v>
      </c>
      <c r="B5">
        <v>372022</v>
      </c>
      <c r="C5">
        <v>37</v>
      </c>
      <c r="D5">
        <v>2022</v>
      </c>
      <c r="E5" t="s">
        <v>74</v>
      </c>
      <c r="F5">
        <v>29669.12486877881</v>
      </c>
      <c r="G5">
        <v>1.073323800324637</v>
      </c>
      <c r="H5">
        <v>1.073323800324637</v>
      </c>
      <c r="I5">
        <v>0</v>
      </c>
      <c r="J5">
        <v>0</v>
      </c>
      <c r="K5">
        <v>0.96021102203325581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3.9788977966744223E-2</v>
      </c>
      <c r="S5">
        <v>0</v>
      </c>
      <c r="T5">
        <v>0</v>
      </c>
      <c r="U5">
        <v>0</v>
      </c>
      <c r="V5">
        <v>0</v>
      </c>
      <c r="W5" s="64">
        <v>0</v>
      </c>
      <c r="X5" s="64">
        <v>0</v>
      </c>
      <c r="Y5" s="64">
        <v>0</v>
      </c>
    </row>
    <row r="6" spans="1:25">
      <c r="A6">
        <v>982897327</v>
      </c>
      <c r="B6">
        <v>652022</v>
      </c>
      <c r="C6">
        <v>65</v>
      </c>
      <c r="D6">
        <v>2022</v>
      </c>
      <c r="E6" t="s">
        <v>75</v>
      </c>
      <c r="F6">
        <v>20129.384627922791</v>
      </c>
      <c r="G6">
        <v>0.80792791567265143</v>
      </c>
      <c r="H6">
        <v>0.80792791567265143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0.45407617114825233</v>
      </c>
      <c r="S6">
        <v>0.17281320710660469</v>
      </c>
      <c r="T6">
        <v>0.37311062174514309</v>
      </c>
      <c r="U6">
        <v>0</v>
      </c>
      <c r="V6">
        <v>0</v>
      </c>
      <c r="W6" s="64">
        <v>0</v>
      </c>
      <c r="X6" s="64">
        <v>0</v>
      </c>
      <c r="Y6" s="64">
        <v>0</v>
      </c>
    </row>
    <row r="7" spans="1:25">
      <c r="A7">
        <v>917424799</v>
      </c>
      <c r="B7">
        <v>712022</v>
      </c>
      <c r="C7">
        <v>71</v>
      </c>
      <c r="D7">
        <v>2022</v>
      </c>
      <c r="E7" t="s">
        <v>76</v>
      </c>
      <c r="F7">
        <v>115529.9490145375</v>
      </c>
      <c r="G7">
        <v>0.75568669486092921</v>
      </c>
      <c r="H7">
        <v>0.75568669486092921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0.15550248240378051</v>
      </c>
      <c r="S7">
        <v>0.38846381612893699</v>
      </c>
      <c r="T7">
        <v>0.4560337014672825</v>
      </c>
      <c r="U7">
        <v>0</v>
      </c>
      <c r="V7">
        <v>0</v>
      </c>
      <c r="W7" s="64">
        <v>0</v>
      </c>
      <c r="X7" s="64">
        <v>0</v>
      </c>
      <c r="Y7" s="64">
        <v>0</v>
      </c>
    </row>
    <row r="8" spans="1:25">
      <c r="A8">
        <v>979379455</v>
      </c>
      <c r="B8">
        <v>862022</v>
      </c>
      <c r="C8">
        <v>86</v>
      </c>
      <c r="D8">
        <v>2022</v>
      </c>
      <c r="E8" t="s">
        <v>77</v>
      </c>
      <c r="F8">
        <v>33336.271340571511</v>
      </c>
      <c r="G8">
        <v>0.87779473768988692</v>
      </c>
      <c r="H8">
        <v>0.87779473768988692</v>
      </c>
      <c r="I8">
        <v>0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64">
        <v>0</v>
      </c>
      <c r="X8" s="64">
        <v>0</v>
      </c>
      <c r="Y8" s="64">
        <v>0</v>
      </c>
    </row>
    <row r="9" spans="1:25">
      <c r="A9">
        <v>979399901</v>
      </c>
      <c r="B9">
        <v>932022</v>
      </c>
      <c r="C9">
        <v>93</v>
      </c>
      <c r="D9">
        <v>2022</v>
      </c>
      <c r="E9" t="s">
        <v>78</v>
      </c>
      <c r="F9">
        <v>4430.4464954481646</v>
      </c>
      <c r="G9">
        <v>1.1621733918828061</v>
      </c>
      <c r="H9">
        <v>1.1621733918828061</v>
      </c>
      <c r="I9">
        <v>0</v>
      </c>
      <c r="J9">
        <v>0</v>
      </c>
      <c r="K9">
        <v>0</v>
      </c>
      <c r="L9">
        <v>0</v>
      </c>
      <c r="M9">
        <v>0.99190506050465477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8.0949394953452412E-3</v>
      </c>
      <c r="U9">
        <v>0</v>
      </c>
      <c r="V9">
        <v>0</v>
      </c>
      <c r="W9" s="64">
        <v>0</v>
      </c>
      <c r="X9" s="64">
        <v>0</v>
      </c>
      <c r="Y9" s="64">
        <v>0</v>
      </c>
    </row>
    <row r="10" spans="1:25">
      <c r="A10">
        <v>924934867</v>
      </c>
      <c r="B10">
        <v>1032022</v>
      </c>
      <c r="C10">
        <v>103</v>
      </c>
      <c r="D10">
        <v>2022</v>
      </c>
      <c r="E10" t="s">
        <v>257</v>
      </c>
      <c r="F10">
        <v>13901.749574396939</v>
      </c>
      <c r="G10">
        <v>0.78668284072957939</v>
      </c>
      <c r="H10">
        <v>0.78668284072957939</v>
      </c>
      <c r="I10">
        <v>0</v>
      </c>
      <c r="J10">
        <v>0</v>
      </c>
      <c r="K10">
        <v>0</v>
      </c>
      <c r="L10">
        <v>0</v>
      </c>
      <c r="M10">
        <v>0</v>
      </c>
      <c r="N10">
        <v>0.98045741418283072</v>
      </c>
      <c r="O10">
        <v>0</v>
      </c>
      <c r="P10">
        <v>0</v>
      </c>
      <c r="Q10">
        <v>0</v>
      </c>
      <c r="R10">
        <v>8.7198221332750929E-4</v>
      </c>
      <c r="S10">
        <v>0</v>
      </c>
      <c r="T10">
        <v>1.8670603603841731E-2</v>
      </c>
      <c r="U10">
        <v>0</v>
      </c>
      <c r="V10">
        <v>0</v>
      </c>
      <c r="W10" s="64">
        <v>0</v>
      </c>
      <c r="X10" s="64">
        <v>0</v>
      </c>
      <c r="Y10" s="64">
        <v>0</v>
      </c>
    </row>
    <row r="11" spans="1:25">
      <c r="A11">
        <v>924527994</v>
      </c>
      <c r="B11">
        <v>1042022</v>
      </c>
      <c r="C11">
        <v>104</v>
      </c>
      <c r="D11">
        <v>2022</v>
      </c>
      <c r="E11" t="s">
        <v>160</v>
      </c>
      <c r="F11">
        <v>1272.091485242081</v>
      </c>
      <c r="G11">
        <v>0.2490095835056842</v>
      </c>
      <c r="H11">
        <v>0.2490095835056842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0.69209954266057327</v>
      </c>
      <c r="S11">
        <v>0</v>
      </c>
      <c r="T11">
        <v>0.30790045733942673</v>
      </c>
      <c r="U11">
        <v>0</v>
      </c>
      <c r="V11">
        <v>0</v>
      </c>
      <c r="W11" s="64">
        <v>0</v>
      </c>
      <c r="X11" s="64">
        <v>0</v>
      </c>
      <c r="Y11" s="64">
        <v>0</v>
      </c>
    </row>
    <row r="12" spans="1:25">
      <c r="A12">
        <v>923152601</v>
      </c>
      <c r="B12">
        <v>1322022</v>
      </c>
      <c r="C12">
        <v>132</v>
      </c>
      <c r="D12">
        <v>2022</v>
      </c>
      <c r="E12" t="s">
        <v>79</v>
      </c>
      <c r="F12">
        <v>33395.017519711</v>
      </c>
      <c r="G12">
        <v>0.66586405518218461</v>
      </c>
      <c r="H12">
        <v>0.66586405518218461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0.52071018773610778</v>
      </c>
      <c r="S12">
        <v>0</v>
      </c>
      <c r="T12">
        <v>0.47928981226389222</v>
      </c>
      <c r="U12">
        <v>0</v>
      </c>
      <c r="V12">
        <v>0</v>
      </c>
      <c r="W12" s="64">
        <v>0</v>
      </c>
      <c r="X12" s="64">
        <v>0</v>
      </c>
      <c r="Y12" s="64">
        <v>0</v>
      </c>
    </row>
    <row r="13" spans="1:25">
      <c r="A13">
        <v>921683057</v>
      </c>
      <c r="B13">
        <v>1332022</v>
      </c>
      <c r="C13">
        <v>133</v>
      </c>
      <c r="D13">
        <v>2022</v>
      </c>
      <c r="E13" t="s">
        <v>80</v>
      </c>
      <c r="F13">
        <v>22719.463158179391</v>
      </c>
      <c r="G13">
        <v>0.88868717752723103</v>
      </c>
      <c r="H13">
        <v>0.88868717752723103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64">
        <v>0</v>
      </c>
      <c r="X13" s="64">
        <v>0</v>
      </c>
      <c r="Y13" s="64">
        <v>0</v>
      </c>
    </row>
    <row r="14" spans="1:25">
      <c r="A14">
        <v>924868759</v>
      </c>
      <c r="B14">
        <v>1382022</v>
      </c>
      <c r="C14">
        <v>138</v>
      </c>
      <c r="D14">
        <v>2022</v>
      </c>
      <c r="E14" t="s">
        <v>81</v>
      </c>
      <c r="F14">
        <v>6303.0882405216707</v>
      </c>
      <c r="G14">
        <v>1.262555335063348</v>
      </c>
      <c r="H14">
        <v>1.262555335063348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 s="64">
        <v>0</v>
      </c>
      <c r="X14" s="64">
        <v>0</v>
      </c>
      <c r="Y14" s="64">
        <v>0</v>
      </c>
    </row>
    <row r="15" spans="1:25">
      <c r="A15">
        <v>923993355</v>
      </c>
      <c r="B15">
        <v>1642022</v>
      </c>
      <c r="C15">
        <v>164</v>
      </c>
      <c r="D15">
        <v>2022</v>
      </c>
      <c r="E15" t="s">
        <v>82</v>
      </c>
      <c r="F15">
        <v>19026.91807949583</v>
      </c>
      <c r="G15">
        <v>0.86809446968595871</v>
      </c>
      <c r="H15">
        <v>0.86809446968595871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0.98779761312797387</v>
      </c>
      <c r="R15">
        <v>1.1912387698841519E-2</v>
      </c>
      <c r="S15">
        <v>2.8999917318452682E-4</v>
      </c>
      <c r="T15">
        <v>0</v>
      </c>
      <c r="U15">
        <v>0</v>
      </c>
      <c r="V15">
        <v>0</v>
      </c>
      <c r="W15" s="64">
        <v>0</v>
      </c>
      <c r="X15" s="64">
        <v>0</v>
      </c>
      <c r="Y15" s="64">
        <v>0</v>
      </c>
    </row>
    <row r="16" spans="1:25">
      <c r="A16">
        <v>919884452</v>
      </c>
      <c r="B16">
        <v>1732022</v>
      </c>
      <c r="C16">
        <v>173</v>
      </c>
      <c r="D16">
        <v>2022</v>
      </c>
      <c r="E16" t="s">
        <v>83</v>
      </c>
      <c r="F16">
        <v>10181.74129046431</v>
      </c>
      <c r="G16">
        <v>0.71110853165883292</v>
      </c>
      <c r="H16">
        <v>0.71110853165883292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0.46667367240178342</v>
      </c>
      <c r="S16">
        <v>0</v>
      </c>
      <c r="T16">
        <v>0.53332632759821652</v>
      </c>
      <c r="U16">
        <v>0</v>
      </c>
      <c r="V16">
        <v>0</v>
      </c>
      <c r="W16" s="64">
        <v>0</v>
      </c>
      <c r="X16" s="64">
        <v>0</v>
      </c>
      <c r="Y16" s="64">
        <v>0</v>
      </c>
    </row>
    <row r="17" spans="1:25">
      <c r="A17">
        <v>924619260</v>
      </c>
      <c r="B17">
        <v>1972022</v>
      </c>
      <c r="C17">
        <v>197</v>
      </c>
      <c r="D17">
        <v>2022</v>
      </c>
      <c r="E17" t="s">
        <v>84</v>
      </c>
      <c r="F17">
        <v>55771.376618119728</v>
      </c>
      <c r="G17">
        <v>0.50520832688694384</v>
      </c>
      <c r="H17">
        <v>0.50520832688694384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 s="64">
        <v>0</v>
      </c>
      <c r="X17" s="64">
        <v>0</v>
      </c>
      <c r="Y17" s="64">
        <v>0</v>
      </c>
    </row>
    <row r="18" spans="1:25">
      <c r="A18">
        <v>978631029</v>
      </c>
      <c r="B18">
        <v>2152022</v>
      </c>
      <c r="C18">
        <v>215</v>
      </c>
      <c r="D18">
        <v>2022</v>
      </c>
      <c r="E18" t="s">
        <v>85</v>
      </c>
      <c r="F18">
        <v>232802.0598891828</v>
      </c>
      <c r="G18">
        <v>0.97588916750401478</v>
      </c>
      <c r="H18">
        <v>0.97588916750401478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0.95510911866547976</v>
      </c>
      <c r="S18">
        <v>6.893194892680741E-3</v>
      </c>
      <c r="T18">
        <v>0</v>
      </c>
      <c r="U18">
        <v>3.7997686441839519E-2</v>
      </c>
      <c r="V18">
        <v>0</v>
      </c>
      <c r="W18" s="64">
        <v>0</v>
      </c>
      <c r="X18" s="64">
        <v>0</v>
      </c>
      <c r="Y18" s="64">
        <v>0</v>
      </c>
    </row>
    <row r="19" spans="1:25">
      <c r="A19">
        <v>979151950</v>
      </c>
      <c r="B19">
        <v>2272022</v>
      </c>
      <c r="C19">
        <v>227</v>
      </c>
      <c r="D19">
        <v>2022</v>
      </c>
      <c r="E19" t="s">
        <v>86</v>
      </c>
      <c r="F19">
        <v>311354.98068611528</v>
      </c>
      <c r="G19">
        <v>0.92196068195213987</v>
      </c>
      <c r="H19">
        <v>0.92196068195213987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0.54773532312432083</v>
      </c>
      <c r="S19">
        <v>0.2595881485944323</v>
      </c>
      <c r="T19">
        <v>0.19267652828124701</v>
      </c>
      <c r="U19">
        <v>0</v>
      </c>
      <c r="V19">
        <v>0</v>
      </c>
      <c r="W19" s="64">
        <v>0</v>
      </c>
      <c r="X19" s="64">
        <v>0</v>
      </c>
      <c r="Y19" s="64">
        <v>0</v>
      </c>
    </row>
    <row r="20" spans="1:25">
      <c r="A20">
        <v>919415096</v>
      </c>
      <c r="B20">
        <v>2382022</v>
      </c>
      <c r="C20">
        <v>238</v>
      </c>
      <c r="D20">
        <v>2022</v>
      </c>
      <c r="E20" t="s">
        <v>87</v>
      </c>
      <c r="F20">
        <v>12896.20464788857</v>
      </c>
      <c r="G20">
        <v>0.6021579518567246</v>
      </c>
      <c r="H20">
        <v>0.6021579518567246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0.67626414167194404</v>
      </c>
      <c r="S20">
        <v>5.6752426220311153E-2</v>
      </c>
      <c r="T20">
        <v>0</v>
      </c>
      <c r="U20">
        <v>0.26698343210774489</v>
      </c>
      <c r="V20">
        <v>0</v>
      </c>
      <c r="W20" s="64">
        <v>0</v>
      </c>
      <c r="X20" s="64">
        <v>0</v>
      </c>
      <c r="Y20" s="64">
        <v>0</v>
      </c>
    </row>
    <row r="21" spans="1:25">
      <c r="A21">
        <v>971058854</v>
      </c>
      <c r="B21">
        <v>2492022</v>
      </c>
      <c r="C21">
        <v>249</v>
      </c>
      <c r="D21">
        <v>2022</v>
      </c>
      <c r="E21" t="s">
        <v>88</v>
      </c>
      <c r="F21">
        <v>116353.3164462092</v>
      </c>
      <c r="G21">
        <v>0.40564755379240308</v>
      </c>
      <c r="H21">
        <v>0.40564755379240308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0.49136535583221641</v>
      </c>
      <c r="S21">
        <v>0</v>
      </c>
      <c r="T21">
        <v>0.50863464416778359</v>
      </c>
      <c r="U21">
        <v>0</v>
      </c>
      <c r="V21">
        <v>0</v>
      </c>
      <c r="W21" s="64">
        <v>0</v>
      </c>
      <c r="X21" s="64">
        <v>0</v>
      </c>
      <c r="Y21" s="64">
        <v>0</v>
      </c>
    </row>
    <row r="22" spans="1:25">
      <c r="A22">
        <v>925803375</v>
      </c>
      <c r="B22">
        <v>2512022</v>
      </c>
      <c r="C22">
        <v>251</v>
      </c>
      <c r="D22">
        <v>2022</v>
      </c>
      <c r="E22" t="s">
        <v>259</v>
      </c>
      <c r="F22">
        <v>15775.17451041877</v>
      </c>
      <c r="G22">
        <v>0.8282190332727053</v>
      </c>
      <c r="H22">
        <v>0.8282190332727053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0.75725887165923367</v>
      </c>
      <c r="S22">
        <v>0</v>
      </c>
      <c r="T22">
        <v>0.24274112834076639</v>
      </c>
      <c r="U22">
        <v>0</v>
      </c>
      <c r="V22">
        <v>0</v>
      </c>
      <c r="W22" s="64">
        <v>0</v>
      </c>
      <c r="X22" s="64">
        <v>0</v>
      </c>
      <c r="Y22" s="64">
        <v>0</v>
      </c>
    </row>
    <row r="23" spans="1:25">
      <c r="A23">
        <v>918312730</v>
      </c>
      <c r="B23">
        <v>2572022</v>
      </c>
      <c r="C23">
        <v>257</v>
      </c>
      <c r="D23">
        <v>2022</v>
      </c>
      <c r="E23" t="s">
        <v>89</v>
      </c>
      <c r="F23">
        <v>18262.553099460649</v>
      </c>
      <c r="G23">
        <v>0.7812522757923519</v>
      </c>
      <c r="H23">
        <v>0.7812522757923519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 s="64">
        <v>0</v>
      </c>
      <c r="X23" s="64">
        <v>0</v>
      </c>
      <c r="Y23" s="64">
        <v>0</v>
      </c>
    </row>
    <row r="24" spans="1:25">
      <c r="A24">
        <v>984882114</v>
      </c>
      <c r="B24">
        <v>2692022</v>
      </c>
      <c r="C24">
        <v>269</v>
      </c>
      <c r="D24">
        <v>2022</v>
      </c>
      <c r="E24" t="s">
        <v>90</v>
      </c>
      <c r="F24">
        <v>164195.65289456831</v>
      </c>
      <c r="G24">
        <v>0.64176719902904333</v>
      </c>
      <c r="H24">
        <v>0.64176719902904333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0.41252001288762608</v>
      </c>
      <c r="S24">
        <v>0</v>
      </c>
      <c r="T24">
        <v>0.58747998711237381</v>
      </c>
      <c r="U24">
        <v>0</v>
      </c>
      <c r="V24">
        <v>0</v>
      </c>
      <c r="W24" s="64">
        <v>0</v>
      </c>
      <c r="X24" s="64">
        <v>0</v>
      </c>
      <c r="Y24" s="64">
        <v>0</v>
      </c>
    </row>
    <row r="25" spans="1:25">
      <c r="A25">
        <v>971589752</v>
      </c>
      <c r="B25">
        <v>2752022</v>
      </c>
      <c r="C25">
        <v>275</v>
      </c>
      <c r="D25">
        <v>2022</v>
      </c>
      <c r="E25" t="s">
        <v>91</v>
      </c>
      <c r="F25">
        <v>17676.714528936769</v>
      </c>
      <c r="G25">
        <v>0.90098484523299061</v>
      </c>
      <c r="H25">
        <v>0.90098484523299061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 s="64">
        <v>0</v>
      </c>
      <c r="X25" s="64">
        <v>0</v>
      </c>
      <c r="Y25" s="64">
        <v>0</v>
      </c>
    </row>
    <row r="26" spans="1:25">
      <c r="A26">
        <v>916319908</v>
      </c>
      <c r="B26">
        <v>2952022</v>
      </c>
      <c r="C26">
        <v>295</v>
      </c>
      <c r="D26">
        <v>2022</v>
      </c>
      <c r="E26" t="s">
        <v>92</v>
      </c>
      <c r="F26">
        <v>21858.43729562459</v>
      </c>
      <c r="G26">
        <v>0.79819999586238721</v>
      </c>
      <c r="H26">
        <v>0.79819999586238721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 s="64">
        <v>0</v>
      </c>
      <c r="X26" s="64">
        <v>0</v>
      </c>
      <c r="Y26" s="64">
        <v>0</v>
      </c>
    </row>
    <row r="27" spans="1:25">
      <c r="A27">
        <v>925668389</v>
      </c>
      <c r="B27">
        <v>3112022</v>
      </c>
      <c r="C27">
        <v>311</v>
      </c>
      <c r="D27">
        <v>2022</v>
      </c>
      <c r="E27" t="s">
        <v>93</v>
      </c>
      <c r="F27">
        <v>68724.672102228622</v>
      </c>
      <c r="G27">
        <v>1.0255412793952849</v>
      </c>
      <c r="H27">
        <v>1.0255412793952849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0.99483143264638507</v>
      </c>
      <c r="T27">
        <v>5.1685673536149704E-3</v>
      </c>
      <c r="U27">
        <v>0</v>
      </c>
      <c r="V27">
        <v>0</v>
      </c>
      <c r="W27" s="64">
        <v>0</v>
      </c>
      <c r="X27" s="64">
        <v>0</v>
      </c>
      <c r="Y27" s="64">
        <v>0</v>
      </c>
    </row>
    <row r="28" spans="1:25">
      <c r="A28" s="164">
        <v>962986633</v>
      </c>
      <c r="B28" s="164">
        <v>3192022</v>
      </c>
      <c r="C28" s="164">
        <v>319</v>
      </c>
      <c r="D28" s="164">
        <v>2022</v>
      </c>
      <c r="E28" s="164" t="s">
        <v>61</v>
      </c>
      <c r="F28" s="164">
        <v>106977.7523430329</v>
      </c>
      <c r="G28" s="164">
        <v>1.101472816968589</v>
      </c>
      <c r="H28" s="164">
        <v>1.101472816968589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8.7758870921074303E-2</v>
      </c>
      <c r="S28" s="164">
        <v>0</v>
      </c>
      <c r="T28" s="164">
        <v>0.91224112907892563</v>
      </c>
      <c r="U28" s="164">
        <v>0</v>
      </c>
      <c r="V28" s="164">
        <v>0</v>
      </c>
      <c r="W28" s="64">
        <v>0</v>
      </c>
      <c r="X28" s="64">
        <v>0</v>
      </c>
      <c r="Y28" s="64">
        <v>0</v>
      </c>
    </row>
    <row r="29" spans="1:25">
      <c r="A29">
        <v>923050612</v>
      </c>
      <c r="B29">
        <v>3432022</v>
      </c>
      <c r="C29">
        <v>343</v>
      </c>
      <c r="D29">
        <v>2022</v>
      </c>
      <c r="E29" t="s">
        <v>94</v>
      </c>
      <c r="F29">
        <v>4767.4056699109078</v>
      </c>
      <c r="G29">
        <v>0.87459084353090277</v>
      </c>
      <c r="H29">
        <v>0.87459084353090277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</v>
      </c>
      <c r="S29">
        <v>0</v>
      </c>
      <c r="T29">
        <v>0</v>
      </c>
      <c r="U29">
        <v>0</v>
      </c>
      <c r="V29">
        <v>0</v>
      </c>
      <c r="W29" s="64">
        <v>0</v>
      </c>
      <c r="X29" s="64">
        <v>0</v>
      </c>
      <c r="Y29" s="64">
        <v>0</v>
      </c>
    </row>
    <row r="30" spans="1:25">
      <c r="A30">
        <v>986347801</v>
      </c>
      <c r="B30">
        <v>3542022</v>
      </c>
      <c r="C30">
        <v>354</v>
      </c>
      <c r="D30">
        <v>2022</v>
      </c>
      <c r="E30" t="s">
        <v>95</v>
      </c>
      <c r="F30">
        <v>89237.705906076808</v>
      </c>
      <c r="G30">
        <v>0.64924657278578168</v>
      </c>
      <c r="H30">
        <v>0.64924657278578168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 s="64">
        <v>0</v>
      </c>
      <c r="X30" s="64">
        <v>0</v>
      </c>
      <c r="Y30" s="64">
        <v>0</v>
      </c>
    </row>
    <row r="31" spans="1:25">
      <c r="A31">
        <v>985411131</v>
      </c>
      <c r="B31">
        <v>4332022</v>
      </c>
      <c r="C31">
        <v>433</v>
      </c>
      <c r="D31">
        <v>2022</v>
      </c>
      <c r="E31" t="s">
        <v>96</v>
      </c>
      <c r="F31">
        <v>59132.282558777362</v>
      </c>
      <c r="G31">
        <v>0.86621947101124108</v>
      </c>
      <c r="H31">
        <v>0.86621947101124108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  <c r="U31">
        <v>0</v>
      </c>
      <c r="V31">
        <v>0</v>
      </c>
      <c r="W31" s="64">
        <v>0</v>
      </c>
      <c r="X31" s="64">
        <v>0</v>
      </c>
      <c r="Y31" s="64">
        <v>0</v>
      </c>
    </row>
    <row r="32" spans="1:25">
      <c r="A32">
        <v>912631532</v>
      </c>
      <c r="B32">
        <v>4602022</v>
      </c>
      <c r="C32">
        <v>460</v>
      </c>
      <c r="D32">
        <v>2022</v>
      </c>
      <c r="E32" t="s">
        <v>97</v>
      </c>
      <c r="F32">
        <v>175557.13833520169</v>
      </c>
      <c r="G32">
        <v>0.77055187735629027</v>
      </c>
      <c r="H32">
        <v>0.77055187735629027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0.32757821682246591</v>
      </c>
      <c r="S32">
        <v>0.51544861914950146</v>
      </c>
      <c r="T32">
        <v>0</v>
      </c>
      <c r="U32">
        <v>0.15697316402803271</v>
      </c>
      <c r="V32">
        <v>0</v>
      </c>
      <c r="W32" s="64">
        <v>0</v>
      </c>
      <c r="X32" s="64">
        <v>0</v>
      </c>
      <c r="Y32" s="64">
        <v>0</v>
      </c>
    </row>
    <row r="33" spans="1:25">
      <c r="A33">
        <v>968168134</v>
      </c>
      <c r="B33">
        <v>4642022</v>
      </c>
      <c r="C33">
        <v>464</v>
      </c>
      <c r="D33">
        <v>2022</v>
      </c>
      <c r="E33" t="s">
        <v>98</v>
      </c>
      <c r="F33">
        <v>19079.50222839382</v>
      </c>
      <c r="G33">
        <v>0.58752325202484612</v>
      </c>
      <c r="H33">
        <v>0.58752325202484612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0.1571996724929754</v>
      </c>
      <c r="S33">
        <v>0.22418632909751049</v>
      </c>
      <c r="T33">
        <v>0.61861399840951414</v>
      </c>
      <c r="U33">
        <v>0</v>
      </c>
      <c r="V33">
        <v>0</v>
      </c>
      <c r="W33" s="64">
        <v>0</v>
      </c>
      <c r="X33" s="64">
        <v>0</v>
      </c>
      <c r="Y33" s="64">
        <v>0</v>
      </c>
    </row>
    <row r="34" spans="1:25">
      <c r="A34">
        <v>915635857</v>
      </c>
      <c r="B34">
        <v>5032022</v>
      </c>
      <c r="C34">
        <v>503</v>
      </c>
      <c r="D34">
        <v>2022</v>
      </c>
      <c r="E34" t="s">
        <v>99</v>
      </c>
      <c r="F34">
        <v>218195.07252197509</v>
      </c>
      <c r="G34">
        <v>0.6759533218344389</v>
      </c>
      <c r="H34">
        <v>0.6759533218344389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0.99418138164187431</v>
      </c>
      <c r="S34">
        <v>0</v>
      </c>
      <c r="T34">
        <v>0</v>
      </c>
      <c r="U34">
        <v>0</v>
      </c>
      <c r="V34">
        <v>5.8186183581256379E-3</v>
      </c>
      <c r="W34" s="64">
        <v>0</v>
      </c>
      <c r="X34" s="64">
        <v>0</v>
      </c>
      <c r="Y34" s="64">
        <v>0</v>
      </c>
    </row>
    <row r="35" spans="1:25">
      <c r="A35">
        <v>980038408</v>
      </c>
      <c r="B35">
        <v>5112022</v>
      </c>
      <c r="C35">
        <v>511</v>
      </c>
      <c r="D35">
        <v>2022</v>
      </c>
      <c r="E35" t="s">
        <v>100</v>
      </c>
      <c r="F35">
        <v>301926.56252549367</v>
      </c>
      <c r="G35">
        <v>0.85718494696060232</v>
      </c>
      <c r="H35">
        <v>0.85718494696060232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6.3611877452175475E-2</v>
      </c>
      <c r="S35">
        <v>0</v>
      </c>
      <c r="T35">
        <v>0</v>
      </c>
      <c r="U35">
        <v>0.93638812254782455</v>
      </c>
      <c r="V35">
        <v>0</v>
      </c>
      <c r="W35" s="64">
        <v>0</v>
      </c>
      <c r="X35" s="64">
        <v>0</v>
      </c>
      <c r="Y35" s="64">
        <v>0</v>
      </c>
    </row>
    <row r="36" spans="1:25">
      <c r="A36">
        <v>976944801</v>
      </c>
      <c r="B36">
        <v>5662022</v>
      </c>
      <c r="C36">
        <v>566</v>
      </c>
      <c r="D36">
        <v>2022</v>
      </c>
      <c r="E36" t="s">
        <v>260</v>
      </c>
      <c r="F36">
        <v>313769.92751902313</v>
      </c>
      <c r="G36">
        <v>1.0198640248347819</v>
      </c>
      <c r="H36">
        <v>1.0198640248347819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0.12739895190676731</v>
      </c>
      <c r="S36">
        <v>0</v>
      </c>
      <c r="T36">
        <v>0</v>
      </c>
      <c r="U36">
        <v>0</v>
      </c>
      <c r="V36">
        <v>0.87260104809323269</v>
      </c>
      <c r="W36" s="64">
        <v>0</v>
      </c>
      <c r="X36" s="64">
        <v>0</v>
      </c>
      <c r="Y36" s="64">
        <v>0</v>
      </c>
    </row>
    <row r="37" spans="1:25">
      <c r="A37">
        <v>917856222</v>
      </c>
      <c r="B37">
        <v>5912022</v>
      </c>
      <c r="C37">
        <v>591</v>
      </c>
      <c r="D37">
        <v>2022</v>
      </c>
      <c r="E37" t="s">
        <v>101</v>
      </c>
      <c r="F37">
        <v>8556.3276145819182</v>
      </c>
      <c r="G37">
        <v>0.89606443068808639</v>
      </c>
      <c r="H37">
        <v>0.89606443068808639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0.83865129975820363</v>
      </c>
      <c r="S37">
        <v>0</v>
      </c>
      <c r="T37">
        <v>0.1613487002417964</v>
      </c>
      <c r="U37">
        <v>0</v>
      </c>
      <c r="V37">
        <v>0</v>
      </c>
      <c r="W37" s="64">
        <v>0</v>
      </c>
      <c r="X37" s="64">
        <v>0</v>
      </c>
      <c r="Y37" s="64">
        <v>0</v>
      </c>
    </row>
    <row r="38" spans="1:25">
      <c r="A38">
        <v>979422679</v>
      </c>
      <c r="B38">
        <v>6112022</v>
      </c>
      <c r="C38">
        <v>611</v>
      </c>
      <c r="D38">
        <v>2022</v>
      </c>
      <c r="E38" t="s">
        <v>102</v>
      </c>
      <c r="F38">
        <v>398730.84626316797</v>
      </c>
      <c r="G38">
        <v>0.9069699102678076</v>
      </c>
      <c r="H38">
        <v>0.9069699102678076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</v>
      </c>
      <c r="S38">
        <v>0</v>
      </c>
      <c r="T38">
        <v>0</v>
      </c>
      <c r="U38">
        <v>0</v>
      </c>
      <c r="V38">
        <v>0</v>
      </c>
      <c r="W38" s="64">
        <v>0</v>
      </c>
      <c r="X38" s="64">
        <v>0</v>
      </c>
      <c r="Y38" s="64">
        <v>0</v>
      </c>
    </row>
    <row r="39" spans="1:25">
      <c r="A39">
        <v>982974011</v>
      </c>
      <c r="B39">
        <v>6242022</v>
      </c>
      <c r="C39">
        <v>624</v>
      </c>
      <c r="D39">
        <v>2022</v>
      </c>
      <c r="E39" t="s">
        <v>261</v>
      </c>
      <c r="F39">
        <v>584758.32839699276</v>
      </c>
      <c r="G39">
        <v>0.81625642715987445</v>
      </c>
      <c r="H39">
        <v>0.81625642715987445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0</v>
      </c>
      <c r="W39" s="64">
        <v>0</v>
      </c>
      <c r="X39" s="64">
        <v>0</v>
      </c>
      <c r="Y39" s="64">
        <v>0</v>
      </c>
    </row>
    <row r="40" spans="1:25">
      <c r="A40">
        <v>918999361</v>
      </c>
      <c r="B40">
        <v>6252022</v>
      </c>
      <c r="C40">
        <v>625</v>
      </c>
      <c r="D40">
        <v>2022</v>
      </c>
      <c r="E40" t="s">
        <v>103</v>
      </c>
      <c r="F40">
        <v>18014.370722108859</v>
      </c>
      <c r="G40">
        <v>0.83622916777764433</v>
      </c>
      <c r="H40">
        <v>0.83622916777764433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1.5202384052789711E-4</v>
      </c>
      <c r="S40">
        <v>0</v>
      </c>
      <c r="T40">
        <v>5.6232621213862723E-2</v>
      </c>
      <c r="U40">
        <v>0</v>
      </c>
      <c r="V40">
        <v>0</v>
      </c>
      <c r="W40" s="64">
        <v>0.94361535494560933</v>
      </c>
      <c r="X40" s="64">
        <v>0</v>
      </c>
      <c r="Y40" s="64">
        <v>0</v>
      </c>
    </row>
    <row r="41" spans="1:25">
      <c r="A41">
        <v>980489698</v>
      </c>
      <c r="B41">
        <v>6752022</v>
      </c>
      <c r="C41">
        <v>675</v>
      </c>
      <c r="D41">
        <v>2022</v>
      </c>
      <c r="E41" t="s">
        <v>104</v>
      </c>
      <c r="F41">
        <v>1265725.3566406399</v>
      </c>
      <c r="G41">
        <v>0.92685446362280555</v>
      </c>
      <c r="H41">
        <v>0.92685446362280555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0.8963097622626246</v>
      </c>
      <c r="S41">
        <v>0</v>
      </c>
      <c r="T41">
        <v>0</v>
      </c>
      <c r="U41">
        <v>0.1036902377373753</v>
      </c>
      <c r="V41">
        <v>0</v>
      </c>
      <c r="W41" s="64">
        <v>0</v>
      </c>
      <c r="X41" s="64">
        <v>0</v>
      </c>
      <c r="Y41" s="64">
        <v>0</v>
      </c>
    </row>
    <row r="42" spans="1:25">
      <c r="A42">
        <v>988807648</v>
      </c>
      <c r="B42">
        <v>6992022</v>
      </c>
      <c r="C42">
        <v>699</v>
      </c>
      <c r="D42">
        <v>2022</v>
      </c>
      <c r="E42" t="s">
        <v>105</v>
      </c>
      <c r="F42">
        <v>182722.98258660169</v>
      </c>
      <c r="G42">
        <v>0.65918152885763992</v>
      </c>
      <c r="H42">
        <v>0.65918152885763992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0.50306678492619983</v>
      </c>
      <c r="S42">
        <v>0</v>
      </c>
      <c r="T42">
        <v>0.49693321507380023</v>
      </c>
      <c r="U42">
        <v>0</v>
      </c>
      <c r="V42">
        <v>0</v>
      </c>
      <c r="W42" s="64">
        <v>0</v>
      </c>
      <c r="X42" s="64">
        <v>0</v>
      </c>
      <c r="Y42" s="64">
        <v>0</v>
      </c>
    </row>
    <row r="43" spans="1:25">
      <c r="A43">
        <v>921025610</v>
      </c>
      <c r="B43">
        <v>7432022</v>
      </c>
      <c r="C43">
        <v>743</v>
      </c>
      <c r="D43">
        <v>2022</v>
      </c>
      <c r="E43" t="s">
        <v>262</v>
      </c>
      <c r="F43">
        <v>16220.802852407011</v>
      </c>
      <c r="G43">
        <v>1.089371740927795</v>
      </c>
      <c r="H43">
        <v>1.089371740927795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 s="64">
        <v>0</v>
      </c>
      <c r="X43" s="64">
        <v>1</v>
      </c>
      <c r="Y43" s="64">
        <v>0</v>
      </c>
    </row>
    <row r="44" spans="1:25">
      <c r="A44">
        <v>915729290</v>
      </c>
      <c r="B44">
        <v>7532022</v>
      </c>
      <c r="C44">
        <v>753</v>
      </c>
      <c r="D44">
        <v>2022</v>
      </c>
      <c r="E44" t="s">
        <v>106</v>
      </c>
      <c r="F44">
        <v>26853.278885002699</v>
      </c>
      <c r="G44">
        <v>0.32673121019759249</v>
      </c>
      <c r="H44">
        <v>0.32673121019759249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  <c r="U44">
        <v>0</v>
      </c>
      <c r="V44">
        <v>0</v>
      </c>
      <c r="W44" s="64">
        <v>0</v>
      </c>
      <c r="X44" s="64">
        <v>0</v>
      </c>
      <c r="Y44" s="64">
        <v>0</v>
      </c>
    </row>
    <row r="45" spans="1:25">
      <c r="A45">
        <v>998509289</v>
      </c>
      <c r="B45">
        <v>8522022</v>
      </c>
      <c r="C45">
        <v>852</v>
      </c>
      <c r="D45">
        <v>2022</v>
      </c>
      <c r="E45" t="s">
        <v>107</v>
      </c>
      <c r="F45">
        <v>27731.310718201239</v>
      </c>
      <c r="G45">
        <v>0.90134441846116775</v>
      </c>
      <c r="H45">
        <v>0.90134441846116775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64">
        <v>0</v>
      </c>
      <c r="X45" s="64">
        <v>0</v>
      </c>
      <c r="Y45" s="64">
        <v>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1B02-16BC-4F72-824A-8CAC8AB15019}">
  <sheetPr>
    <tabColor theme="7" tint="0.79998168889431442"/>
  </sheetPr>
  <dimension ref="A1:Y462"/>
  <sheetViews>
    <sheetView workbookViewId="0">
      <pane xSplit="5" ySplit="2" topLeftCell="I306" activePane="bottomRight" state="frozen"/>
      <selection pane="topRight" activeCell="F35" sqref="F35"/>
      <selection pane="bottomLeft" activeCell="F35" sqref="F35"/>
      <selection pane="bottomRight" activeCell="N3" sqref="N3:N462"/>
    </sheetView>
  </sheetViews>
  <sheetFormatPr baseColWidth="10" defaultColWidth="11.453125" defaultRowHeight="14.5"/>
  <cols>
    <col min="1" max="1" width="9.54296875" style="64" customWidth="1"/>
    <col min="2" max="2" width="7.54296875" style="64" customWidth="1"/>
    <col min="3" max="4" width="5" style="64" bestFit="1" customWidth="1"/>
    <col min="5" max="5" width="38.54296875" style="64" customWidth="1"/>
    <col min="6" max="6" width="12.54296875" style="64" customWidth="1"/>
    <col min="7" max="7" width="11.54296875" style="64" customWidth="1"/>
    <col min="8" max="8" width="13.54296875" style="64" customWidth="1"/>
    <col min="9" max="9" width="11.54296875" style="64" customWidth="1"/>
    <col min="10" max="10" width="13.54296875" style="64" customWidth="1"/>
    <col min="11" max="14" width="11.54296875" style="64" customWidth="1"/>
    <col min="15" max="16" width="9.54296875" style="64" customWidth="1"/>
    <col min="17" max="17" width="10.54296875" style="64" customWidth="1"/>
    <col min="18" max="18" width="9.54296875" style="64" customWidth="1"/>
    <col min="19" max="21" width="11.54296875" style="64" customWidth="1"/>
    <col min="22" max="22" width="9.54296875" style="64" customWidth="1"/>
    <col min="23" max="24" width="11.54296875" style="64" customWidth="1"/>
    <col min="25" max="25" width="7.54296875" style="64" customWidth="1"/>
    <col min="26" max="16384" width="11.453125" style="64"/>
  </cols>
  <sheetData>
    <row r="1" spans="1:25">
      <c r="A1" s="165"/>
    </row>
    <row r="2" spans="1:25">
      <c r="A2" t="s">
        <v>108</v>
      </c>
      <c r="B2" t="s">
        <v>109</v>
      </c>
      <c r="C2" t="s">
        <v>45</v>
      </c>
      <c r="D2" t="s">
        <v>110</v>
      </c>
      <c r="E2" t="s">
        <v>111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  <c r="U2" t="s">
        <v>141</v>
      </c>
      <c r="V2" t="s">
        <v>142</v>
      </c>
      <c r="W2" t="s">
        <v>143</v>
      </c>
      <c r="X2" t="s">
        <v>144</v>
      </c>
      <c r="Y2" t="s">
        <v>145</v>
      </c>
    </row>
    <row r="3" spans="1:25">
      <c r="A3">
        <v>925336637</v>
      </c>
      <c r="B3">
        <v>72019</v>
      </c>
      <c r="C3">
        <v>7</v>
      </c>
      <c r="D3">
        <v>2019</v>
      </c>
      <c r="E3" t="s">
        <v>72</v>
      </c>
      <c r="F3">
        <v>1703.6160714285711</v>
      </c>
      <c r="G3">
        <v>1839.9053571428569</v>
      </c>
      <c r="H3">
        <v>0</v>
      </c>
      <c r="I3">
        <v>177.63535196639921</v>
      </c>
      <c r="J3">
        <v>0</v>
      </c>
      <c r="K3">
        <v>0</v>
      </c>
      <c r="L3">
        <v>0</v>
      </c>
      <c r="M3">
        <v>0</v>
      </c>
      <c r="N3">
        <v>3721.1567805378281</v>
      </c>
      <c r="O3">
        <v>0</v>
      </c>
      <c r="P3">
        <v>0</v>
      </c>
      <c r="Q3">
        <v>80968.67</v>
      </c>
      <c r="R3">
        <v>2647</v>
      </c>
      <c r="S3">
        <v>0</v>
      </c>
      <c r="T3">
        <v>12416.516429537831</v>
      </c>
      <c r="U3">
        <v>8489.5499999999993</v>
      </c>
      <c r="V3">
        <v>0</v>
      </c>
      <c r="W3">
        <v>8560.65</v>
      </c>
      <c r="X3">
        <v>62.08</v>
      </c>
      <c r="Y3">
        <v>1</v>
      </c>
    </row>
    <row r="4" spans="1:25">
      <c r="A4">
        <v>925336637</v>
      </c>
      <c r="B4">
        <v>72018</v>
      </c>
      <c r="C4">
        <v>7</v>
      </c>
      <c r="D4">
        <v>2018</v>
      </c>
      <c r="E4" t="s">
        <v>72</v>
      </c>
      <c r="F4">
        <v>2327.359375</v>
      </c>
      <c r="G4">
        <v>2207.427389705882</v>
      </c>
      <c r="H4">
        <v>0</v>
      </c>
      <c r="I4">
        <v>177.63535196639921</v>
      </c>
      <c r="J4">
        <v>0</v>
      </c>
      <c r="K4">
        <v>0</v>
      </c>
      <c r="L4">
        <v>46.388786764705877</v>
      </c>
      <c r="M4">
        <v>0</v>
      </c>
      <c r="N4">
        <v>4666.0333299075746</v>
      </c>
      <c r="O4">
        <v>0</v>
      </c>
      <c r="P4">
        <v>0</v>
      </c>
      <c r="Q4">
        <v>80660.62</v>
      </c>
      <c r="R4">
        <v>2772</v>
      </c>
      <c r="S4">
        <v>777.12915129151293</v>
      </c>
      <c r="T4">
        <v>14240.51079519909</v>
      </c>
      <c r="U4">
        <v>8489.5499999999993</v>
      </c>
      <c r="V4">
        <v>0</v>
      </c>
      <c r="W4">
        <v>8560.65</v>
      </c>
      <c r="X4">
        <v>62.08</v>
      </c>
      <c r="Y4">
        <v>1</v>
      </c>
    </row>
    <row r="5" spans="1:25">
      <c r="A5">
        <v>925336637</v>
      </c>
      <c r="B5">
        <v>72022</v>
      </c>
      <c r="C5">
        <v>7</v>
      </c>
      <c r="D5">
        <v>2022</v>
      </c>
      <c r="E5" t="s">
        <v>72</v>
      </c>
      <c r="F5">
        <v>3079</v>
      </c>
      <c r="G5">
        <v>728.00000000000011</v>
      </c>
      <c r="H5">
        <v>70</v>
      </c>
      <c r="I5">
        <v>177.63535196639921</v>
      </c>
      <c r="J5">
        <v>0</v>
      </c>
      <c r="K5">
        <v>0</v>
      </c>
      <c r="L5">
        <v>0</v>
      </c>
      <c r="M5">
        <v>0</v>
      </c>
      <c r="N5">
        <v>3914.635351966399</v>
      </c>
      <c r="O5">
        <v>0</v>
      </c>
      <c r="P5">
        <v>0</v>
      </c>
      <c r="Q5">
        <v>70361.649999999994</v>
      </c>
      <c r="R5">
        <v>2634</v>
      </c>
      <c r="S5">
        <v>7</v>
      </c>
      <c r="T5">
        <v>11811.650606966399</v>
      </c>
      <c r="U5">
        <v>8489.5499999999993</v>
      </c>
      <c r="V5">
        <v>0</v>
      </c>
      <c r="W5">
        <v>8560.65</v>
      </c>
      <c r="X5">
        <v>62.08</v>
      </c>
      <c r="Y5">
        <v>1</v>
      </c>
    </row>
    <row r="6" spans="1:25">
      <c r="A6">
        <v>925336637</v>
      </c>
      <c r="B6">
        <v>72020</v>
      </c>
      <c r="C6">
        <v>7</v>
      </c>
      <c r="D6">
        <v>2020</v>
      </c>
      <c r="E6" t="s">
        <v>72</v>
      </c>
      <c r="F6">
        <v>1605.326672458732</v>
      </c>
      <c r="G6">
        <v>1872.7028670721111</v>
      </c>
      <c r="H6">
        <v>0</v>
      </c>
      <c r="I6">
        <v>177.63535196639921</v>
      </c>
      <c r="J6">
        <v>0</v>
      </c>
      <c r="K6">
        <v>0</v>
      </c>
      <c r="L6">
        <v>0</v>
      </c>
      <c r="M6">
        <v>0</v>
      </c>
      <c r="N6">
        <v>3655.664891497242</v>
      </c>
      <c r="O6">
        <v>0</v>
      </c>
      <c r="P6">
        <v>0</v>
      </c>
      <c r="Q6">
        <v>76485.279999999999</v>
      </c>
      <c r="R6">
        <v>2702</v>
      </c>
      <c r="S6">
        <v>0</v>
      </c>
      <c r="T6">
        <v>12071.115307497241</v>
      </c>
      <c r="U6">
        <v>8489.5499999999993</v>
      </c>
      <c r="V6">
        <v>0</v>
      </c>
      <c r="W6">
        <v>8560.65</v>
      </c>
      <c r="X6">
        <v>62.08</v>
      </c>
      <c r="Y6">
        <v>1</v>
      </c>
    </row>
    <row r="7" spans="1:25">
      <c r="A7">
        <v>925336637</v>
      </c>
      <c r="B7">
        <v>72021</v>
      </c>
      <c r="C7">
        <v>7</v>
      </c>
      <c r="D7">
        <v>2021</v>
      </c>
      <c r="E7" t="s">
        <v>72</v>
      </c>
      <c r="F7">
        <v>2364.9244966442948</v>
      </c>
      <c r="G7">
        <v>966.62416107382546</v>
      </c>
      <c r="H7">
        <v>0</v>
      </c>
      <c r="I7">
        <v>177.63535196639921</v>
      </c>
      <c r="J7">
        <v>0</v>
      </c>
      <c r="K7">
        <v>0</v>
      </c>
      <c r="L7">
        <v>0</v>
      </c>
      <c r="M7">
        <v>0</v>
      </c>
      <c r="N7">
        <v>3509.1840096845199</v>
      </c>
      <c r="O7">
        <v>0</v>
      </c>
      <c r="P7">
        <v>0</v>
      </c>
      <c r="Q7">
        <v>73023</v>
      </c>
      <c r="R7">
        <v>2650</v>
      </c>
      <c r="S7">
        <v>0</v>
      </c>
      <c r="T7">
        <v>11614.002109684519</v>
      </c>
      <c r="U7">
        <v>8489.5499999999993</v>
      </c>
      <c r="V7">
        <v>0</v>
      </c>
      <c r="W7">
        <v>8560.65</v>
      </c>
      <c r="X7">
        <v>62.08</v>
      </c>
      <c r="Y7">
        <v>1</v>
      </c>
    </row>
    <row r="8" spans="1:25">
      <c r="A8">
        <v>921680554</v>
      </c>
      <c r="B8">
        <v>92021</v>
      </c>
      <c r="C8">
        <v>9</v>
      </c>
      <c r="D8">
        <v>2021</v>
      </c>
      <c r="E8" t="s">
        <v>73</v>
      </c>
      <c r="F8">
        <v>671.26677852348996</v>
      </c>
      <c r="G8">
        <v>581.42030201342288</v>
      </c>
      <c r="H8">
        <v>289.16107382550342</v>
      </c>
      <c r="I8">
        <v>28.74620183296264</v>
      </c>
      <c r="J8">
        <v>0</v>
      </c>
      <c r="K8">
        <v>0</v>
      </c>
      <c r="L8">
        <v>0</v>
      </c>
      <c r="M8">
        <v>0</v>
      </c>
      <c r="N8">
        <v>992.27220854437223</v>
      </c>
      <c r="O8">
        <v>12166.46</v>
      </c>
      <c r="P8">
        <v>862</v>
      </c>
      <c r="Q8">
        <v>52613.93</v>
      </c>
      <c r="R8">
        <v>2855</v>
      </c>
      <c r="S8">
        <v>3654.3841515934541</v>
      </c>
      <c r="T8">
        <v>13202.75149313783</v>
      </c>
      <c r="U8">
        <v>15294.27</v>
      </c>
      <c r="V8">
        <v>316.08</v>
      </c>
      <c r="W8">
        <v>4783.3900000000003</v>
      </c>
      <c r="X8">
        <v>856.91</v>
      </c>
      <c r="Y8">
        <v>1</v>
      </c>
    </row>
    <row r="9" spans="1:25">
      <c r="A9">
        <v>921680554</v>
      </c>
      <c r="B9">
        <v>92020</v>
      </c>
      <c r="C9">
        <v>9</v>
      </c>
      <c r="D9">
        <v>2020</v>
      </c>
      <c r="E9" t="s">
        <v>73</v>
      </c>
      <c r="F9">
        <v>743.30582102519554</v>
      </c>
      <c r="G9">
        <v>843.83927019982627</v>
      </c>
      <c r="H9">
        <v>84.490877497827981</v>
      </c>
      <c r="I9">
        <v>28.74620183296264</v>
      </c>
      <c r="J9">
        <v>0</v>
      </c>
      <c r="K9">
        <v>0</v>
      </c>
      <c r="L9">
        <v>0</v>
      </c>
      <c r="M9">
        <v>0</v>
      </c>
      <c r="N9">
        <v>1531.400415560156</v>
      </c>
      <c r="O9">
        <v>13037.08</v>
      </c>
      <c r="P9">
        <v>625</v>
      </c>
      <c r="Q9">
        <v>52978.54</v>
      </c>
      <c r="R9">
        <v>2893</v>
      </c>
      <c r="S9">
        <v>6242.8805704099814</v>
      </c>
      <c r="T9">
        <v>16223.64779997014</v>
      </c>
      <c r="U9">
        <v>15294.27</v>
      </c>
      <c r="V9">
        <v>316.08</v>
      </c>
      <c r="W9">
        <v>4783.3900000000003</v>
      </c>
      <c r="X9">
        <v>856.91</v>
      </c>
      <c r="Y9">
        <v>1</v>
      </c>
    </row>
    <row r="10" spans="1:25">
      <c r="A10">
        <v>921680554</v>
      </c>
      <c r="B10">
        <v>92019</v>
      </c>
      <c r="C10">
        <v>9</v>
      </c>
      <c r="D10">
        <v>2019</v>
      </c>
      <c r="E10" t="s">
        <v>73</v>
      </c>
      <c r="F10">
        <v>1659.651785714286</v>
      </c>
      <c r="G10">
        <v>1864.0857142857139</v>
      </c>
      <c r="H10">
        <v>13.18928571428571</v>
      </c>
      <c r="I10">
        <v>28.74620183296264</v>
      </c>
      <c r="J10">
        <v>0</v>
      </c>
      <c r="K10">
        <v>0</v>
      </c>
      <c r="L10">
        <v>0</v>
      </c>
      <c r="M10">
        <v>0</v>
      </c>
      <c r="N10">
        <v>3539.294416118677</v>
      </c>
      <c r="O10">
        <v>13668.33</v>
      </c>
      <c r="P10">
        <v>625</v>
      </c>
      <c r="Q10">
        <v>54278.41</v>
      </c>
      <c r="R10">
        <v>2999</v>
      </c>
      <c r="S10">
        <v>575.20938628158842</v>
      </c>
      <c r="T10">
        <v>12814.125280400271</v>
      </c>
      <c r="U10">
        <v>15294.27</v>
      </c>
      <c r="V10">
        <v>316.08</v>
      </c>
      <c r="W10">
        <v>4783.3900000000003</v>
      </c>
      <c r="X10">
        <v>856.91</v>
      </c>
      <c r="Y10">
        <v>1</v>
      </c>
    </row>
    <row r="11" spans="1:25">
      <c r="A11">
        <v>921680554</v>
      </c>
      <c r="B11">
        <v>92022</v>
      </c>
      <c r="C11">
        <v>9</v>
      </c>
      <c r="D11">
        <v>2022</v>
      </c>
      <c r="E11" t="s">
        <v>73</v>
      </c>
      <c r="F11">
        <v>608</v>
      </c>
      <c r="G11">
        <v>800</v>
      </c>
      <c r="H11">
        <v>259</v>
      </c>
      <c r="I11">
        <v>28.74620183296264</v>
      </c>
      <c r="J11">
        <v>0</v>
      </c>
      <c r="K11">
        <v>0</v>
      </c>
      <c r="L11">
        <v>0</v>
      </c>
      <c r="M11">
        <v>0</v>
      </c>
      <c r="N11">
        <v>1177.7462018329629</v>
      </c>
      <c r="O11">
        <v>11295.84</v>
      </c>
      <c r="P11">
        <v>862</v>
      </c>
      <c r="Q11">
        <v>52155.39</v>
      </c>
      <c r="R11">
        <v>2840</v>
      </c>
      <c r="S11">
        <v>4285</v>
      </c>
      <c r="T11">
        <v>13904.553082832959</v>
      </c>
      <c r="U11">
        <v>15294.27</v>
      </c>
      <c r="V11">
        <v>316.08</v>
      </c>
      <c r="W11">
        <v>4783.3900000000003</v>
      </c>
      <c r="X11">
        <v>856.91</v>
      </c>
      <c r="Y11">
        <v>1</v>
      </c>
    </row>
    <row r="12" spans="1:25">
      <c r="A12">
        <v>921680554</v>
      </c>
      <c r="B12">
        <v>92018</v>
      </c>
      <c r="C12">
        <v>9</v>
      </c>
      <c r="D12">
        <v>2018</v>
      </c>
      <c r="E12" t="s">
        <v>73</v>
      </c>
      <c r="F12">
        <v>1459.549632352941</v>
      </c>
      <c r="G12">
        <v>1148.4053308823529</v>
      </c>
      <c r="H12">
        <v>323.59007352941182</v>
      </c>
      <c r="I12">
        <v>28.74620183296264</v>
      </c>
      <c r="J12">
        <v>0</v>
      </c>
      <c r="K12">
        <v>0</v>
      </c>
      <c r="L12">
        <v>0</v>
      </c>
      <c r="M12">
        <v>0</v>
      </c>
      <c r="N12">
        <v>2313.1110915388449</v>
      </c>
      <c r="O12">
        <v>14299.58</v>
      </c>
      <c r="P12">
        <v>625</v>
      </c>
      <c r="Q12">
        <v>56537.78</v>
      </c>
      <c r="R12">
        <v>2834</v>
      </c>
      <c r="S12">
        <v>210.7084870848708</v>
      </c>
      <c r="T12">
        <v>11274.370370623719</v>
      </c>
      <c r="U12">
        <v>15294.27</v>
      </c>
      <c r="V12">
        <v>316.08</v>
      </c>
      <c r="W12">
        <v>4761.96</v>
      </c>
      <c r="X12">
        <v>856.91</v>
      </c>
      <c r="Y12">
        <v>1</v>
      </c>
    </row>
    <row r="13" spans="1:25">
      <c r="A13">
        <v>924004150</v>
      </c>
      <c r="B13">
        <v>162020</v>
      </c>
      <c r="C13">
        <v>16</v>
      </c>
      <c r="D13">
        <v>2020</v>
      </c>
      <c r="E13" t="s">
        <v>146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>
        <v>924004150</v>
      </c>
      <c r="B14">
        <v>162021</v>
      </c>
      <c r="C14">
        <v>16</v>
      </c>
      <c r="D14">
        <v>2021</v>
      </c>
      <c r="E14" t="s">
        <v>146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>
        <v>924004150</v>
      </c>
      <c r="B15">
        <v>162022</v>
      </c>
      <c r="C15">
        <v>16</v>
      </c>
      <c r="D15">
        <v>2022</v>
      </c>
      <c r="E15" t="s">
        <v>146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>
        <v>924004150</v>
      </c>
      <c r="B16">
        <v>162018</v>
      </c>
      <c r="C16">
        <v>16</v>
      </c>
      <c r="D16">
        <v>2018</v>
      </c>
      <c r="E16" t="s">
        <v>146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>
        <v>924004150</v>
      </c>
      <c r="B17">
        <v>162019</v>
      </c>
      <c r="C17">
        <v>16</v>
      </c>
      <c r="D17">
        <v>2019</v>
      </c>
      <c r="E17" t="s">
        <v>146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>
        <v>953181606</v>
      </c>
      <c r="B18">
        <v>222019</v>
      </c>
      <c r="C18">
        <v>22</v>
      </c>
      <c r="D18">
        <v>2019</v>
      </c>
      <c r="E18" t="s">
        <v>147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>
        <v>953181606</v>
      </c>
      <c r="B19">
        <v>222020</v>
      </c>
      <c r="C19">
        <v>22</v>
      </c>
      <c r="D19">
        <v>2020</v>
      </c>
      <c r="E19" t="s">
        <v>147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>
        <v>953181606</v>
      </c>
      <c r="B20">
        <v>222021</v>
      </c>
      <c r="C20">
        <v>22</v>
      </c>
      <c r="D20">
        <v>2021</v>
      </c>
      <c r="E20" t="s">
        <v>147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>
        <v>953181606</v>
      </c>
      <c r="B21">
        <v>222018</v>
      </c>
      <c r="C21">
        <v>22</v>
      </c>
      <c r="D21">
        <v>2018</v>
      </c>
      <c r="E21" t="s">
        <v>147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>
        <v>953181606</v>
      </c>
      <c r="B22">
        <v>222022</v>
      </c>
      <c r="C22">
        <v>22</v>
      </c>
      <c r="D22">
        <v>2022</v>
      </c>
      <c r="E22" t="s">
        <v>147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>
        <v>980234088</v>
      </c>
      <c r="B23">
        <v>322018</v>
      </c>
      <c r="C23">
        <v>32</v>
      </c>
      <c r="D23">
        <v>2018</v>
      </c>
      <c r="E23" t="s">
        <v>148</v>
      </c>
      <c r="F23">
        <v>6221.754595588236</v>
      </c>
      <c r="G23">
        <v>1831.791360294118</v>
      </c>
      <c r="H23">
        <v>863.28400735294122</v>
      </c>
      <c r="I23">
        <v>205.74462202253449</v>
      </c>
      <c r="J23">
        <v>0</v>
      </c>
      <c r="K23">
        <v>0</v>
      </c>
      <c r="L23">
        <v>0</v>
      </c>
      <c r="M23">
        <v>0</v>
      </c>
      <c r="N23">
        <v>7396.0065705519464</v>
      </c>
      <c r="O23">
        <v>0</v>
      </c>
      <c r="P23">
        <v>0</v>
      </c>
      <c r="Q23">
        <v>27991.14</v>
      </c>
      <c r="R23">
        <v>1717</v>
      </c>
      <c r="S23">
        <v>0</v>
      </c>
      <c r="T23">
        <v>11203.944728551951</v>
      </c>
      <c r="U23">
        <v>67.28</v>
      </c>
      <c r="V23">
        <v>0</v>
      </c>
      <c r="W23">
        <v>5610.57</v>
      </c>
      <c r="X23">
        <v>71.11</v>
      </c>
      <c r="Y23">
        <v>0</v>
      </c>
    </row>
    <row r="24" spans="1:25">
      <c r="A24">
        <v>980234088</v>
      </c>
      <c r="B24">
        <v>322021</v>
      </c>
      <c r="C24">
        <v>32</v>
      </c>
      <c r="D24">
        <v>2021</v>
      </c>
      <c r="E24" t="s">
        <v>148</v>
      </c>
      <c r="F24">
        <v>9030.0872483221465</v>
      </c>
      <c r="G24">
        <v>4076.1384228187908</v>
      </c>
      <c r="H24">
        <v>1382.809563758389</v>
      </c>
      <c r="I24">
        <v>205.74462202253449</v>
      </c>
      <c r="J24">
        <v>0</v>
      </c>
      <c r="K24">
        <v>0</v>
      </c>
      <c r="L24">
        <v>0</v>
      </c>
      <c r="M24">
        <v>0</v>
      </c>
      <c r="N24">
        <v>11929.160729405079</v>
      </c>
      <c r="O24">
        <v>0</v>
      </c>
      <c r="P24">
        <v>0</v>
      </c>
      <c r="Q24">
        <v>61092.88</v>
      </c>
      <c r="R24">
        <v>3638</v>
      </c>
      <c r="S24">
        <v>0</v>
      </c>
      <c r="T24">
        <v>20130.798865405079</v>
      </c>
      <c r="U24">
        <v>0</v>
      </c>
      <c r="V24">
        <v>0</v>
      </c>
      <c r="W24">
        <v>14774.38</v>
      </c>
      <c r="X24">
        <v>0</v>
      </c>
      <c r="Y24">
        <v>0</v>
      </c>
    </row>
    <row r="25" spans="1:25">
      <c r="A25">
        <v>980234088</v>
      </c>
      <c r="B25">
        <v>322020</v>
      </c>
      <c r="C25">
        <v>32</v>
      </c>
      <c r="D25">
        <v>2020</v>
      </c>
      <c r="E25" t="s">
        <v>148</v>
      </c>
      <c r="F25">
        <v>10390.238922675941</v>
      </c>
      <c r="G25">
        <v>3404.2337098175499</v>
      </c>
      <c r="H25">
        <v>1534.739357080799</v>
      </c>
      <c r="I25">
        <v>205.74462202253449</v>
      </c>
      <c r="J25">
        <v>0</v>
      </c>
      <c r="K25">
        <v>0</v>
      </c>
      <c r="L25">
        <v>0</v>
      </c>
      <c r="M25">
        <v>0</v>
      </c>
      <c r="N25">
        <v>12465.477897435219</v>
      </c>
      <c r="O25">
        <v>0</v>
      </c>
      <c r="P25">
        <v>0</v>
      </c>
      <c r="Q25">
        <v>59712.21</v>
      </c>
      <c r="R25">
        <v>3567</v>
      </c>
      <c r="S25">
        <v>0</v>
      </c>
      <c r="T25">
        <v>20492.97998443522</v>
      </c>
      <c r="U25">
        <v>67.28</v>
      </c>
      <c r="V25">
        <v>0</v>
      </c>
      <c r="W25">
        <v>14774.38</v>
      </c>
      <c r="X25">
        <v>71.11</v>
      </c>
      <c r="Y25">
        <v>0</v>
      </c>
    </row>
    <row r="26" spans="1:25">
      <c r="A26">
        <v>980234088</v>
      </c>
      <c r="B26">
        <v>322019</v>
      </c>
      <c r="C26">
        <v>32</v>
      </c>
      <c r="D26">
        <v>2019</v>
      </c>
      <c r="E26" t="s">
        <v>148</v>
      </c>
      <c r="F26">
        <v>6156.0991071428571</v>
      </c>
      <c r="G26">
        <v>1756.3732142857141</v>
      </c>
      <c r="H26">
        <v>952.9258928571428</v>
      </c>
      <c r="I26">
        <v>205.74462202253449</v>
      </c>
      <c r="J26">
        <v>0</v>
      </c>
      <c r="K26">
        <v>0</v>
      </c>
      <c r="L26">
        <v>0</v>
      </c>
      <c r="M26">
        <v>0</v>
      </c>
      <c r="N26">
        <v>7165.2910505939644</v>
      </c>
      <c r="O26">
        <v>0</v>
      </c>
      <c r="P26">
        <v>0</v>
      </c>
      <c r="Q26">
        <v>29478.87</v>
      </c>
      <c r="R26">
        <v>1669</v>
      </c>
      <c r="S26">
        <v>0</v>
      </c>
      <c r="T26">
        <v>11036.362639593959</v>
      </c>
      <c r="U26">
        <v>67.28</v>
      </c>
      <c r="V26">
        <v>0</v>
      </c>
      <c r="W26">
        <v>5610.57</v>
      </c>
      <c r="X26">
        <v>71.11</v>
      </c>
      <c r="Y26">
        <v>0</v>
      </c>
    </row>
    <row r="27" spans="1:25">
      <c r="A27">
        <v>980234088</v>
      </c>
      <c r="B27">
        <v>322022</v>
      </c>
      <c r="C27">
        <v>32</v>
      </c>
      <c r="D27">
        <v>2022</v>
      </c>
      <c r="E27" t="s">
        <v>148</v>
      </c>
      <c r="F27">
        <v>9979</v>
      </c>
      <c r="G27">
        <v>5000</v>
      </c>
      <c r="H27">
        <v>2056</v>
      </c>
      <c r="I27">
        <v>205.74462202253449</v>
      </c>
      <c r="J27">
        <v>0</v>
      </c>
      <c r="K27">
        <v>0</v>
      </c>
      <c r="L27">
        <v>0</v>
      </c>
      <c r="M27">
        <v>0</v>
      </c>
      <c r="N27">
        <v>13128.74462202253</v>
      </c>
      <c r="O27">
        <v>0</v>
      </c>
      <c r="P27">
        <v>0</v>
      </c>
      <c r="Q27">
        <v>121170.71</v>
      </c>
      <c r="R27">
        <v>3869</v>
      </c>
      <c r="S27">
        <v>0</v>
      </c>
      <c r="T27">
        <v>26049.196659022531</v>
      </c>
      <c r="U27">
        <v>0</v>
      </c>
      <c r="V27">
        <v>0</v>
      </c>
      <c r="W27">
        <v>17135.740000000002</v>
      </c>
      <c r="X27">
        <v>0</v>
      </c>
      <c r="Y27">
        <v>0</v>
      </c>
    </row>
    <row r="28" spans="1:25">
      <c r="A28">
        <v>924862602</v>
      </c>
      <c r="B28">
        <v>352020</v>
      </c>
      <c r="C28">
        <v>35</v>
      </c>
      <c r="D28">
        <v>2020</v>
      </c>
      <c r="E28" t="s">
        <v>149</v>
      </c>
      <c r="F28">
        <v>0</v>
      </c>
      <c r="G28">
        <v>0</v>
      </c>
      <c r="H28">
        <v>0</v>
      </c>
      <c r="I28">
        <v>16.21593959731544</v>
      </c>
      <c r="J28">
        <v>0</v>
      </c>
      <c r="K28">
        <v>0</v>
      </c>
      <c r="L28">
        <v>0</v>
      </c>
      <c r="M28">
        <v>0</v>
      </c>
      <c r="N28">
        <v>16.21593959731544</v>
      </c>
      <c r="O28">
        <v>0</v>
      </c>
      <c r="P28">
        <v>0</v>
      </c>
      <c r="Q28">
        <v>0</v>
      </c>
      <c r="R28">
        <v>0</v>
      </c>
      <c r="S28">
        <v>0</v>
      </c>
      <c r="T28">
        <v>16.21593959731544</v>
      </c>
      <c r="U28">
        <v>0</v>
      </c>
      <c r="V28">
        <v>0</v>
      </c>
      <c r="W28">
        <v>2036.93</v>
      </c>
      <c r="X28">
        <v>0</v>
      </c>
      <c r="Y28">
        <v>0</v>
      </c>
    </row>
    <row r="29" spans="1:25">
      <c r="A29">
        <v>924862602</v>
      </c>
      <c r="B29">
        <v>352022</v>
      </c>
      <c r="C29">
        <v>35</v>
      </c>
      <c r="D29">
        <v>2022</v>
      </c>
      <c r="E29" t="s">
        <v>149</v>
      </c>
      <c r="F29">
        <v>604</v>
      </c>
      <c r="G29">
        <v>348</v>
      </c>
      <c r="H29">
        <v>0</v>
      </c>
      <c r="I29">
        <v>16.21593959731544</v>
      </c>
      <c r="J29">
        <v>0</v>
      </c>
      <c r="K29">
        <v>0</v>
      </c>
      <c r="L29">
        <v>0</v>
      </c>
      <c r="M29">
        <v>0</v>
      </c>
      <c r="N29">
        <v>968.21593959731547</v>
      </c>
      <c r="O29">
        <v>0</v>
      </c>
      <c r="P29">
        <v>0</v>
      </c>
      <c r="Q29">
        <v>1583.68</v>
      </c>
      <c r="R29">
        <v>50</v>
      </c>
      <c r="S29">
        <v>0</v>
      </c>
      <c r="T29">
        <v>1136.516835597316</v>
      </c>
      <c r="U29">
        <v>0</v>
      </c>
      <c r="V29">
        <v>0</v>
      </c>
      <c r="W29">
        <v>2036.93</v>
      </c>
      <c r="X29">
        <v>0</v>
      </c>
      <c r="Y29">
        <v>0</v>
      </c>
    </row>
    <row r="30" spans="1:25">
      <c r="A30">
        <v>924862602</v>
      </c>
      <c r="B30">
        <v>352021</v>
      </c>
      <c r="C30">
        <v>35</v>
      </c>
      <c r="D30">
        <v>2021</v>
      </c>
      <c r="E30" t="s">
        <v>149</v>
      </c>
      <c r="F30">
        <v>257.1468120805369</v>
      </c>
      <c r="G30">
        <v>321.17533557046983</v>
      </c>
      <c r="H30">
        <v>0</v>
      </c>
      <c r="I30">
        <v>16.21593959731544</v>
      </c>
      <c r="J30">
        <v>0</v>
      </c>
      <c r="K30">
        <v>0</v>
      </c>
      <c r="L30">
        <v>0</v>
      </c>
      <c r="M30">
        <v>0</v>
      </c>
      <c r="N30">
        <v>594.53808724832209</v>
      </c>
      <c r="O30">
        <v>0</v>
      </c>
      <c r="P30">
        <v>0</v>
      </c>
      <c r="Q30">
        <v>1634.18</v>
      </c>
      <c r="R30">
        <v>55</v>
      </c>
      <c r="S30">
        <v>0</v>
      </c>
      <c r="T30">
        <v>771.61133324832213</v>
      </c>
      <c r="U30">
        <v>0</v>
      </c>
      <c r="V30">
        <v>0</v>
      </c>
      <c r="W30">
        <v>2036.93</v>
      </c>
      <c r="X30">
        <v>0</v>
      </c>
      <c r="Y30">
        <v>0</v>
      </c>
    </row>
    <row r="31" spans="1:25">
      <c r="A31">
        <v>924862602</v>
      </c>
      <c r="B31">
        <v>352019</v>
      </c>
      <c r="C31">
        <v>35</v>
      </c>
      <c r="D31">
        <v>2019</v>
      </c>
      <c r="E31" t="s">
        <v>149</v>
      </c>
      <c r="F31">
        <v>0</v>
      </c>
      <c r="G31">
        <v>0</v>
      </c>
      <c r="H31">
        <v>0</v>
      </c>
      <c r="I31">
        <v>16.21593959731544</v>
      </c>
      <c r="J31">
        <v>0</v>
      </c>
      <c r="K31">
        <v>0</v>
      </c>
      <c r="L31">
        <v>0</v>
      </c>
      <c r="M31">
        <v>0</v>
      </c>
      <c r="N31">
        <v>16.21593959731544</v>
      </c>
      <c r="O31">
        <v>0</v>
      </c>
      <c r="P31">
        <v>0</v>
      </c>
      <c r="Q31">
        <v>0</v>
      </c>
      <c r="R31">
        <v>0</v>
      </c>
      <c r="S31">
        <v>0</v>
      </c>
      <c r="T31">
        <v>16.21593959731544</v>
      </c>
      <c r="U31">
        <v>0</v>
      </c>
      <c r="V31">
        <v>0</v>
      </c>
      <c r="W31">
        <v>1543.37</v>
      </c>
      <c r="X31">
        <v>0</v>
      </c>
      <c r="Y31">
        <v>0</v>
      </c>
    </row>
    <row r="32" spans="1:25">
      <c r="A32">
        <v>924862602</v>
      </c>
      <c r="B32">
        <v>352018</v>
      </c>
      <c r="C32">
        <v>35</v>
      </c>
      <c r="D32">
        <v>2018</v>
      </c>
      <c r="E32" t="s">
        <v>149</v>
      </c>
      <c r="F32">
        <v>0</v>
      </c>
      <c r="G32">
        <v>0</v>
      </c>
      <c r="H32">
        <v>0</v>
      </c>
      <c r="I32">
        <v>16.21593959731544</v>
      </c>
      <c r="J32">
        <v>0</v>
      </c>
      <c r="K32">
        <v>0</v>
      </c>
      <c r="L32">
        <v>0</v>
      </c>
      <c r="M32">
        <v>0</v>
      </c>
      <c r="N32">
        <v>16.21593959731544</v>
      </c>
      <c r="O32">
        <v>0</v>
      </c>
      <c r="P32">
        <v>0</v>
      </c>
      <c r="Q32">
        <v>0</v>
      </c>
      <c r="R32">
        <v>0</v>
      </c>
      <c r="S32">
        <v>0</v>
      </c>
      <c r="T32">
        <v>16.21593959731544</v>
      </c>
      <c r="U32">
        <v>0</v>
      </c>
      <c r="V32">
        <v>0</v>
      </c>
      <c r="W32">
        <v>1543.37</v>
      </c>
      <c r="X32">
        <v>0</v>
      </c>
      <c r="Y32">
        <v>0</v>
      </c>
    </row>
    <row r="33" spans="1:25">
      <c r="A33">
        <v>923354204</v>
      </c>
      <c r="B33">
        <v>372022</v>
      </c>
      <c r="C33">
        <v>37</v>
      </c>
      <c r="D33">
        <v>2022</v>
      </c>
      <c r="E33" t="s">
        <v>74</v>
      </c>
      <c r="F33">
        <v>7735</v>
      </c>
      <c r="G33">
        <v>6676</v>
      </c>
      <c r="H33">
        <v>3583</v>
      </c>
      <c r="I33">
        <v>852.5398643067889</v>
      </c>
      <c r="J33">
        <v>0</v>
      </c>
      <c r="K33">
        <v>0</v>
      </c>
      <c r="L33">
        <v>0</v>
      </c>
      <c r="M33">
        <v>0</v>
      </c>
      <c r="N33">
        <v>11680.539864306789</v>
      </c>
      <c r="O33">
        <v>57692.21</v>
      </c>
      <c r="P33">
        <v>1423</v>
      </c>
      <c r="Q33">
        <v>148444.75</v>
      </c>
      <c r="R33">
        <v>4516</v>
      </c>
      <c r="S33">
        <v>80</v>
      </c>
      <c r="T33">
        <v>33097.970776306793</v>
      </c>
      <c r="U33">
        <v>31159.03</v>
      </c>
      <c r="V33">
        <v>0</v>
      </c>
      <c r="W33">
        <v>14376.56</v>
      </c>
      <c r="X33">
        <v>3724.61</v>
      </c>
      <c r="Y33">
        <v>1</v>
      </c>
    </row>
    <row r="34" spans="1:25">
      <c r="A34">
        <v>923354204</v>
      </c>
      <c r="B34">
        <v>372019</v>
      </c>
      <c r="C34">
        <v>37</v>
      </c>
      <c r="D34">
        <v>2019</v>
      </c>
      <c r="E34" t="s">
        <v>74</v>
      </c>
      <c r="F34">
        <v>5380.1294642857147</v>
      </c>
      <c r="G34">
        <v>10101.893749999999</v>
      </c>
      <c r="H34">
        <v>5954.9624999999996</v>
      </c>
      <c r="I34">
        <v>852.5398643067889</v>
      </c>
      <c r="J34">
        <v>0</v>
      </c>
      <c r="K34">
        <v>0</v>
      </c>
      <c r="L34">
        <v>0</v>
      </c>
      <c r="M34">
        <v>0</v>
      </c>
      <c r="N34">
        <v>10379.600578592501</v>
      </c>
      <c r="O34">
        <v>62434.16</v>
      </c>
      <c r="P34">
        <v>1929</v>
      </c>
      <c r="Q34">
        <v>132896.81</v>
      </c>
      <c r="R34">
        <v>4381</v>
      </c>
      <c r="S34">
        <v>595.15884476534291</v>
      </c>
      <c r="T34">
        <v>31875.982882357839</v>
      </c>
      <c r="U34">
        <v>30760.42</v>
      </c>
      <c r="V34">
        <v>0</v>
      </c>
      <c r="W34">
        <v>13947.65</v>
      </c>
      <c r="X34">
        <v>3561.89</v>
      </c>
      <c r="Y34">
        <v>1</v>
      </c>
    </row>
    <row r="35" spans="1:25">
      <c r="A35">
        <v>923354204</v>
      </c>
      <c r="B35">
        <v>372021</v>
      </c>
      <c r="C35">
        <v>37</v>
      </c>
      <c r="D35">
        <v>2021</v>
      </c>
      <c r="E35" t="s">
        <v>74</v>
      </c>
      <c r="F35">
        <v>12616.71728187919</v>
      </c>
      <c r="G35">
        <v>5466.1770134228182</v>
      </c>
      <c r="H35">
        <v>2648.9219798657718</v>
      </c>
      <c r="I35">
        <v>852.5398643067889</v>
      </c>
      <c r="J35">
        <v>0</v>
      </c>
      <c r="K35">
        <v>0</v>
      </c>
      <c r="L35">
        <v>0</v>
      </c>
      <c r="M35">
        <v>0</v>
      </c>
      <c r="N35">
        <v>16286.512179743029</v>
      </c>
      <c r="O35">
        <v>58546.67</v>
      </c>
      <c r="P35">
        <v>1925</v>
      </c>
      <c r="Q35">
        <v>133196.78</v>
      </c>
      <c r="R35">
        <v>4520</v>
      </c>
      <c r="S35">
        <v>134.32902670111969</v>
      </c>
      <c r="T35">
        <v>37189.076921444153</v>
      </c>
      <c r="U35">
        <v>31170.63</v>
      </c>
      <c r="V35">
        <v>0</v>
      </c>
      <c r="W35">
        <v>14376.56</v>
      </c>
      <c r="X35">
        <v>3800.54</v>
      </c>
      <c r="Y35">
        <v>1</v>
      </c>
    </row>
    <row r="36" spans="1:25">
      <c r="A36">
        <v>923354204</v>
      </c>
      <c r="B36">
        <v>372018</v>
      </c>
      <c r="C36">
        <v>37</v>
      </c>
      <c r="D36">
        <v>2018</v>
      </c>
      <c r="E36" t="s">
        <v>74</v>
      </c>
      <c r="F36">
        <v>6871.1976102941171</v>
      </c>
      <c r="G36">
        <v>10535.911764705879</v>
      </c>
      <c r="H36">
        <v>4275.6884191176468</v>
      </c>
      <c r="I36">
        <v>852.5398643067889</v>
      </c>
      <c r="J36">
        <v>0</v>
      </c>
      <c r="K36">
        <v>0</v>
      </c>
      <c r="L36">
        <v>0</v>
      </c>
      <c r="M36">
        <v>0</v>
      </c>
      <c r="N36">
        <v>13983.960820189141</v>
      </c>
      <c r="O36">
        <v>64357.2</v>
      </c>
      <c r="P36">
        <v>1929</v>
      </c>
      <c r="Q36">
        <v>89411.26</v>
      </c>
      <c r="R36">
        <v>4591</v>
      </c>
      <c r="S36">
        <v>4174.5202952029522</v>
      </c>
      <c r="T36">
        <v>36164.985077392092</v>
      </c>
      <c r="U36">
        <v>29269.02</v>
      </c>
      <c r="V36">
        <v>0</v>
      </c>
      <c r="W36">
        <v>13113.06</v>
      </c>
      <c r="X36">
        <v>2853.21</v>
      </c>
      <c r="Y36">
        <v>1</v>
      </c>
    </row>
    <row r="37" spans="1:25">
      <c r="A37">
        <v>923354204</v>
      </c>
      <c r="B37">
        <v>372020</v>
      </c>
      <c r="C37">
        <v>37</v>
      </c>
      <c r="D37">
        <v>2020</v>
      </c>
      <c r="E37" t="s">
        <v>74</v>
      </c>
      <c r="F37">
        <v>9016.9947871416171</v>
      </c>
      <c r="G37">
        <v>5307.952215464813</v>
      </c>
      <c r="H37">
        <v>1189.2893136403129</v>
      </c>
      <c r="I37">
        <v>852.5398643067889</v>
      </c>
      <c r="J37">
        <v>0</v>
      </c>
      <c r="K37">
        <v>0</v>
      </c>
      <c r="L37">
        <v>0</v>
      </c>
      <c r="M37">
        <v>0</v>
      </c>
      <c r="N37">
        <v>13988.19755327291</v>
      </c>
      <c r="O37">
        <v>60490.92</v>
      </c>
      <c r="P37">
        <v>1926</v>
      </c>
      <c r="Q37">
        <v>132812.98000000001</v>
      </c>
      <c r="R37">
        <v>4409</v>
      </c>
      <c r="S37">
        <v>294.41354723707661</v>
      </c>
      <c r="T37">
        <v>35057.412430509983</v>
      </c>
      <c r="U37">
        <v>31170.63</v>
      </c>
      <c r="V37">
        <v>0</v>
      </c>
      <c r="W37">
        <v>14046.36</v>
      </c>
      <c r="X37">
        <v>3791.82</v>
      </c>
      <c r="Y37">
        <v>1</v>
      </c>
    </row>
    <row r="38" spans="1:25">
      <c r="A38">
        <v>914385261</v>
      </c>
      <c r="B38">
        <v>422019</v>
      </c>
      <c r="C38">
        <v>42</v>
      </c>
      <c r="D38">
        <v>2019</v>
      </c>
      <c r="E38" t="s">
        <v>150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>
      <c r="A39">
        <v>914385261</v>
      </c>
      <c r="B39">
        <v>422021</v>
      </c>
      <c r="C39">
        <v>42</v>
      </c>
      <c r="D39">
        <v>2021</v>
      </c>
      <c r="E39" t="s">
        <v>150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>
      <c r="A40">
        <v>914385261</v>
      </c>
      <c r="B40">
        <v>422022</v>
      </c>
      <c r="C40">
        <v>42</v>
      </c>
      <c r="D40">
        <v>2022</v>
      </c>
      <c r="E40" t="s">
        <v>150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>
      <c r="A41">
        <v>914385261</v>
      </c>
      <c r="B41">
        <v>422020</v>
      </c>
      <c r="C41">
        <v>42</v>
      </c>
      <c r="D41">
        <v>2020</v>
      </c>
      <c r="E41" t="s">
        <v>150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>
      <c r="A42">
        <v>914385261</v>
      </c>
      <c r="B42">
        <v>422018</v>
      </c>
      <c r="C42">
        <v>42</v>
      </c>
      <c r="D42">
        <v>2018</v>
      </c>
      <c r="E42" t="s">
        <v>150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>
      <c r="A43">
        <v>923934138</v>
      </c>
      <c r="B43">
        <v>432018</v>
      </c>
      <c r="C43">
        <v>43</v>
      </c>
      <c r="D43">
        <v>2018</v>
      </c>
      <c r="E43" t="s">
        <v>151</v>
      </c>
      <c r="F43">
        <v>0</v>
      </c>
      <c r="G43">
        <v>0</v>
      </c>
      <c r="H43">
        <v>0</v>
      </c>
      <c r="I43">
        <v>2.8245793384467879</v>
      </c>
      <c r="J43">
        <v>0</v>
      </c>
      <c r="K43">
        <v>0</v>
      </c>
      <c r="L43">
        <v>0</v>
      </c>
      <c r="M43">
        <v>0</v>
      </c>
      <c r="N43">
        <v>2.8245793384467879</v>
      </c>
      <c r="O43">
        <v>0</v>
      </c>
      <c r="P43">
        <v>0</v>
      </c>
      <c r="Q43">
        <v>0</v>
      </c>
      <c r="R43">
        <v>0</v>
      </c>
      <c r="S43">
        <v>0</v>
      </c>
      <c r="T43">
        <v>2.8245793384467879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>
      <c r="A44">
        <v>923934138</v>
      </c>
      <c r="B44">
        <v>432019</v>
      </c>
      <c r="C44">
        <v>43</v>
      </c>
      <c r="D44">
        <v>2019</v>
      </c>
      <c r="E44" t="s">
        <v>151</v>
      </c>
      <c r="F44">
        <v>84.631249999999994</v>
      </c>
      <c r="G44">
        <v>93.424107142857139</v>
      </c>
      <c r="H44">
        <v>0</v>
      </c>
      <c r="I44">
        <v>2.8245793384467879</v>
      </c>
      <c r="J44">
        <v>0</v>
      </c>
      <c r="K44">
        <v>0</v>
      </c>
      <c r="L44">
        <v>0</v>
      </c>
      <c r="M44">
        <v>0</v>
      </c>
      <c r="N44">
        <v>180.8799364813039</v>
      </c>
      <c r="O44">
        <v>0</v>
      </c>
      <c r="P44">
        <v>0</v>
      </c>
      <c r="Q44">
        <v>1563.48</v>
      </c>
      <c r="R44">
        <v>49</v>
      </c>
      <c r="S44">
        <v>0</v>
      </c>
      <c r="T44">
        <v>346.67189248130393</v>
      </c>
      <c r="U44">
        <v>0</v>
      </c>
      <c r="V44">
        <v>0</v>
      </c>
      <c r="W44">
        <v>805.72</v>
      </c>
      <c r="X44">
        <v>0</v>
      </c>
      <c r="Y44">
        <v>0</v>
      </c>
    </row>
    <row r="45" spans="1:25">
      <c r="A45">
        <v>923934138</v>
      </c>
      <c r="B45">
        <v>432022</v>
      </c>
      <c r="C45">
        <v>43</v>
      </c>
      <c r="D45">
        <v>2022</v>
      </c>
      <c r="E45" t="s">
        <v>151</v>
      </c>
      <c r="F45">
        <v>370</v>
      </c>
      <c r="G45">
        <v>9</v>
      </c>
      <c r="H45">
        <v>0</v>
      </c>
      <c r="I45">
        <v>2.8245793384467879</v>
      </c>
      <c r="J45">
        <v>0</v>
      </c>
      <c r="K45">
        <v>0</v>
      </c>
      <c r="L45">
        <v>0</v>
      </c>
      <c r="M45">
        <v>0</v>
      </c>
      <c r="N45">
        <v>381.82457933844682</v>
      </c>
      <c r="O45">
        <v>0</v>
      </c>
      <c r="P45">
        <v>0</v>
      </c>
      <c r="Q45">
        <v>1429.15</v>
      </c>
      <c r="R45">
        <v>50</v>
      </c>
      <c r="S45">
        <v>0</v>
      </c>
      <c r="T45">
        <v>538.58208433844675</v>
      </c>
      <c r="U45">
        <v>0</v>
      </c>
      <c r="V45">
        <v>0</v>
      </c>
      <c r="W45">
        <v>263.23</v>
      </c>
      <c r="X45">
        <v>0</v>
      </c>
      <c r="Y45">
        <v>0</v>
      </c>
    </row>
    <row r="46" spans="1:25">
      <c r="A46">
        <v>923934138</v>
      </c>
      <c r="B46">
        <v>432020</v>
      </c>
      <c r="C46">
        <v>43</v>
      </c>
      <c r="D46">
        <v>2020</v>
      </c>
      <c r="E46" t="s">
        <v>151</v>
      </c>
      <c r="F46">
        <v>345.45004344048652</v>
      </c>
      <c r="G46">
        <v>0</v>
      </c>
      <c r="H46">
        <v>0</v>
      </c>
      <c r="I46">
        <v>2.8245793384467879</v>
      </c>
      <c r="J46">
        <v>0</v>
      </c>
      <c r="K46">
        <v>0</v>
      </c>
      <c r="L46">
        <v>0</v>
      </c>
      <c r="M46">
        <v>0</v>
      </c>
      <c r="N46">
        <v>348.27462277893329</v>
      </c>
      <c r="O46">
        <v>0</v>
      </c>
      <c r="P46">
        <v>0</v>
      </c>
      <c r="Q46">
        <v>1529.14</v>
      </c>
      <c r="R46">
        <v>50</v>
      </c>
      <c r="S46">
        <v>0</v>
      </c>
      <c r="T46">
        <v>512.50138077893325</v>
      </c>
      <c r="U46">
        <v>0</v>
      </c>
      <c r="V46">
        <v>0</v>
      </c>
      <c r="W46">
        <v>1068.95</v>
      </c>
      <c r="X46">
        <v>0</v>
      </c>
      <c r="Y46">
        <v>0</v>
      </c>
    </row>
    <row r="47" spans="1:25">
      <c r="A47">
        <v>923934138</v>
      </c>
      <c r="B47">
        <v>432021</v>
      </c>
      <c r="C47">
        <v>43</v>
      </c>
      <c r="D47">
        <v>2021</v>
      </c>
      <c r="E47" t="s">
        <v>151</v>
      </c>
      <c r="F47">
        <v>290.19379194630869</v>
      </c>
      <c r="G47">
        <v>8.2617449664429525</v>
      </c>
      <c r="H47">
        <v>0</v>
      </c>
      <c r="I47">
        <v>2.8245793384467879</v>
      </c>
      <c r="J47">
        <v>0</v>
      </c>
      <c r="K47">
        <v>0</v>
      </c>
      <c r="L47">
        <v>0</v>
      </c>
      <c r="M47">
        <v>0</v>
      </c>
      <c r="N47">
        <v>301.28011625119842</v>
      </c>
      <c r="O47">
        <v>0</v>
      </c>
      <c r="P47">
        <v>0</v>
      </c>
      <c r="Q47">
        <v>1478.64</v>
      </c>
      <c r="R47">
        <v>50</v>
      </c>
      <c r="S47">
        <v>0</v>
      </c>
      <c r="T47">
        <v>461.73452425119842</v>
      </c>
      <c r="U47">
        <v>0</v>
      </c>
      <c r="V47">
        <v>0</v>
      </c>
      <c r="W47">
        <v>263.23</v>
      </c>
      <c r="X47">
        <v>0</v>
      </c>
      <c r="Y47">
        <v>0</v>
      </c>
    </row>
    <row r="48" spans="1:25">
      <c r="A48">
        <v>923833706</v>
      </c>
      <c r="B48">
        <v>552022</v>
      </c>
      <c r="C48">
        <v>55</v>
      </c>
      <c r="D48">
        <v>2022</v>
      </c>
      <c r="E48" t="s">
        <v>152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329.04</v>
      </c>
      <c r="X48">
        <v>0</v>
      </c>
      <c r="Y48">
        <v>0</v>
      </c>
    </row>
    <row r="49" spans="1:25">
      <c r="A49">
        <v>923833706</v>
      </c>
      <c r="B49">
        <v>552021</v>
      </c>
      <c r="C49">
        <v>55</v>
      </c>
      <c r="D49">
        <v>2021</v>
      </c>
      <c r="E49" t="s">
        <v>152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361.94</v>
      </c>
      <c r="X49">
        <v>0</v>
      </c>
      <c r="Y49">
        <v>0</v>
      </c>
    </row>
    <row r="50" spans="1:25">
      <c r="A50">
        <v>923833706</v>
      </c>
      <c r="B50">
        <v>552018</v>
      </c>
      <c r="C50">
        <v>55</v>
      </c>
      <c r="D50">
        <v>2018</v>
      </c>
      <c r="E50" t="s">
        <v>152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>
      <c r="A51">
        <v>923833706</v>
      </c>
      <c r="B51">
        <v>552019</v>
      </c>
      <c r="C51">
        <v>55</v>
      </c>
      <c r="D51">
        <v>2019</v>
      </c>
      <c r="E51" t="s">
        <v>152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>
      <c r="A52">
        <v>923833706</v>
      </c>
      <c r="B52">
        <v>552020</v>
      </c>
      <c r="C52">
        <v>55</v>
      </c>
      <c r="D52">
        <v>2020</v>
      </c>
      <c r="E52" t="s">
        <v>152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361.94</v>
      </c>
      <c r="X52">
        <v>0</v>
      </c>
      <c r="Y52">
        <v>0</v>
      </c>
    </row>
    <row r="53" spans="1:25">
      <c r="A53">
        <v>917983550</v>
      </c>
      <c r="B53">
        <v>632021</v>
      </c>
      <c r="C53">
        <v>63</v>
      </c>
      <c r="D53">
        <v>2021</v>
      </c>
      <c r="E53" t="s">
        <v>153</v>
      </c>
      <c r="F53">
        <v>1447.8708053691271</v>
      </c>
      <c r="G53">
        <v>2371.1208053691271</v>
      </c>
      <c r="H53">
        <v>1474.7214765100671</v>
      </c>
      <c r="I53">
        <v>105.1015100438393</v>
      </c>
      <c r="J53">
        <v>0</v>
      </c>
      <c r="K53">
        <v>0</v>
      </c>
      <c r="L53">
        <v>0</v>
      </c>
      <c r="M53">
        <v>0</v>
      </c>
      <c r="N53">
        <v>2449.371644272027</v>
      </c>
      <c r="O53">
        <v>0</v>
      </c>
      <c r="P53">
        <v>0</v>
      </c>
      <c r="Q53">
        <v>79668.800000000003</v>
      </c>
      <c r="R53">
        <v>1582</v>
      </c>
      <c r="S53">
        <v>0</v>
      </c>
      <c r="T53">
        <v>9982.631004272027</v>
      </c>
      <c r="U53">
        <v>398.77</v>
      </c>
      <c r="V53">
        <v>0</v>
      </c>
      <c r="W53">
        <v>3818.96</v>
      </c>
      <c r="X53">
        <v>0</v>
      </c>
      <c r="Y53">
        <v>0</v>
      </c>
    </row>
    <row r="54" spans="1:25">
      <c r="A54">
        <v>917983550</v>
      </c>
      <c r="B54">
        <v>632019</v>
      </c>
      <c r="C54">
        <v>63</v>
      </c>
      <c r="D54">
        <v>2019</v>
      </c>
      <c r="E54" t="s">
        <v>153</v>
      </c>
      <c r="F54">
        <v>1811.328571428571</v>
      </c>
      <c r="G54">
        <v>888.07857142857131</v>
      </c>
      <c r="H54">
        <v>148.37946428571431</v>
      </c>
      <c r="I54">
        <v>105.1015100438393</v>
      </c>
      <c r="J54">
        <v>0</v>
      </c>
      <c r="K54">
        <v>0</v>
      </c>
      <c r="L54">
        <v>0</v>
      </c>
      <c r="M54">
        <v>0</v>
      </c>
      <c r="N54">
        <v>2656.129188615268</v>
      </c>
      <c r="O54">
        <v>0</v>
      </c>
      <c r="P54">
        <v>0</v>
      </c>
      <c r="Q54">
        <v>19693.990000000002</v>
      </c>
      <c r="R54">
        <v>1648</v>
      </c>
      <c r="S54">
        <v>0</v>
      </c>
      <c r="T54">
        <v>5775.2702416152679</v>
      </c>
      <c r="U54">
        <v>398.77</v>
      </c>
      <c r="V54">
        <v>0</v>
      </c>
      <c r="W54">
        <v>2667.1</v>
      </c>
      <c r="X54">
        <v>0</v>
      </c>
      <c r="Y54">
        <v>0</v>
      </c>
    </row>
    <row r="55" spans="1:25">
      <c r="A55">
        <v>917983550</v>
      </c>
      <c r="B55">
        <v>632020</v>
      </c>
      <c r="C55">
        <v>63</v>
      </c>
      <c r="D55">
        <v>2020</v>
      </c>
      <c r="E55" t="s">
        <v>153</v>
      </c>
      <c r="F55">
        <v>2165.7471763683752</v>
      </c>
      <c r="G55">
        <v>869.50738488271065</v>
      </c>
      <c r="H55">
        <v>352.93657688966118</v>
      </c>
      <c r="I55">
        <v>105.1015100438393</v>
      </c>
      <c r="J55">
        <v>0</v>
      </c>
      <c r="K55">
        <v>0</v>
      </c>
      <c r="L55">
        <v>0</v>
      </c>
      <c r="M55">
        <v>0</v>
      </c>
      <c r="N55">
        <v>2787.4194944052638</v>
      </c>
      <c r="O55">
        <v>0</v>
      </c>
      <c r="P55">
        <v>0</v>
      </c>
      <c r="Q55">
        <v>18796.099999999999</v>
      </c>
      <c r="R55">
        <v>1764</v>
      </c>
      <c r="S55">
        <v>0</v>
      </c>
      <c r="T55">
        <v>5955.4881644052639</v>
      </c>
      <c r="U55">
        <v>398.77</v>
      </c>
      <c r="V55">
        <v>0</v>
      </c>
      <c r="W55">
        <v>2930.33</v>
      </c>
      <c r="X55">
        <v>0</v>
      </c>
      <c r="Y55">
        <v>0</v>
      </c>
    </row>
    <row r="56" spans="1:25">
      <c r="A56">
        <v>917983550</v>
      </c>
      <c r="B56">
        <v>632022</v>
      </c>
      <c r="C56">
        <v>63</v>
      </c>
      <c r="D56">
        <v>2022</v>
      </c>
      <c r="E56" t="s">
        <v>153</v>
      </c>
      <c r="F56">
        <v>2111</v>
      </c>
      <c r="G56">
        <v>1519</v>
      </c>
      <c r="H56">
        <v>134</v>
      </c>
      <c r="I56">
        <v>105.1015100438393</v>
      </c>
      <c r="J56">
        <v>0</v>
      </c>
      <c r="K56">
        <v>0</v>
      </c>
      <c r="L56">
        <v>0</v>
      </c>
      <c r="M56">
        <v>0</v>
      </c>
      <c r="N56">
        <v>3601.101510043839</v>
      </c>
      <c r="O56">
        <v>0</v>
      </c>
      <c r="P56">
        <v>0</v>
      </c>
      <c r="Q56">
        <v>78846.66</v>
      </c>
      <c r="R56">
        <v>3531</v>
      </c>
      <c r="S56">
        <v>0</v>
      </c>
      <c r="T56">
        <v>13021.94701204384</v>
      </c>
      <c r="U56">
        <v>0</v>
      </c>
      <c r="V56">
        <v>0</v>
      </c>
      <c r="W56">
        <v>3818.96</v>
      </c>
      <c r="X56">
        <v>0</v>
      </c>
      <c r="Y56">
        <v>0</v>
      </c>
    </row>
    <row r="57" spans="1:25">
      <c r="A57">
        <v>917983550</v>
      </c>
      <c r="B57">
        <v>632018</v>
      </c>
      <c r="C57">
        <v>63</v>
      </c>
      <c r="D57">
        <v>2018</v>
      </c>
      <c r="E57" t="s">
        <v>153</v>
      </c>
      <c r="F57">
        <v>1570.430147058823</v>
      </c>
      <c r="G57">
        <v>1060.153492647059</v>
      </c>
      <c r="H57">
        <v>0</v>
      </c>
      <c r="I57">
        <v>105.1015100438393</v>
      </c>
      <c r="J57">
        <v>0</v>
      </c>
      <c r="K57">
        <v>0</v>
      </c>
      <c r="L57">
        <v>0</v>
      </c>
      <c r="M57">
        <v>0</v>
      </c>
      <c r="N57">
        <v>2735.6851497497209</v>
      </c>
      <c r="O57">
        <v>0</v>
      </c>
      <c r="P57">
        <v>0</v>
      </c>
      <c r="Q57">
        <v>20263.63</v>
      </c>
      <c r="R57">
        <v>1723</v>
      </c>
      <c r="S57">
        <v>0</v>
      </c>
      <c r="T57">
        <v>5972.378310749722</v>
      </c>
      <c r="U57">
        <v>398.77</v>
      </c>
      <c r="V57">
        <v>0</v>
      </c>
      <c r="W57">
        <v>2667.1</v>
      </c>
      <c r="X57">
        <v>0</v>
      </c>
      <c r="Y57">
        <v>0</v>
      </c>
    </row>
    <row r="58" spans="1:25">
      <c r="A58">
        <v>982897327</v>
      </c>
      <c r="B58">
        <v>652019</v>
      </c>
      <c r="C58">
        <v>65</v>
      </c>
      <c r="D58">
        <v>2019</v>
      </c>
      <c r="E58" t="s">
        <v>75</v>
      </c>
      <c r="F58">
        <v>5683.4830357142864</v>
      </c>
      <c r="G58">
        <v>4515.1321428571428</v>
      </c>
      <c r="H58">
        <v>1325.5232142857139</v>
      </c>
      <c r="I58">
        <v>370.06125925177503</v>
      </c>
      <c r="J58">
        <v>0</v>
      </c>
      <c r="K58">
        <v>0</v>
      </c>
      <c r="L58">
        <v>0</v>
      </c>
      <c r="M58">
        <v>0</v>
      </c>
      <c r="N58">
        <v>9243.1532235374889</v>
      </c>
      <c r="O58">
        <v>156490.41</v>
      </c>
      <c r="P58">
        <v>3995</v>
      </c>
      <c r="Q58">
        <v>77121.58</v>
      </c>
      <c r="R58">
        <v>2405</v>
      </c>
      <c r="S58">
        <v>279.29241877256322</v>
      </c>
      <c r="T58">
        <v>33373.261295310047</v>
      </c>
      <c r="U58">
        <v>22880.17</v>
      </c>
      <c r="V58">
        <v>2380.7600000000002</v>
      </c>
      <c r="W58">
        <v>10642.31</v>
      </c>
      <c r="X58">
        <v>2533.39</v>
      </c>
      <c r="Y58">
        <v>1</v>
      </c>
    </row>
    <row r="59" spans="1:25">
      <c r="A59">
        <v>982897327</v>
      </c>
      <c r="B59">
        <v>652018</v>
      </c>
      <c r="C59">
        <v>65</v>
      </c>
      <c r="D59">
        <v>2018</v>
      </c>
      <c r="E59" t="s">
        <v>75</v>
      </c>
      <c r="F59">
        <v>5241.932904411764</v>
      </c>
      <c r="G59">
        <v>4740.7077205882351</v>
      </c>
      <c r="H59">
        <v>1215.1599264705881</v>
      </c>
      <c r="I59">
        <v>370.06125925177503</v>
      </c>
      <c r="J59">
        <v>0</v>
      </c>
      <c r="K59">
        <v>0</v>
      </c>
      <c r="L59">
        <v>0</v>
      </c>
      <c r="M59">
        <v>0</v>
      </c>
      <c r="N59">
        <v>9137.5419577811881</v>
      </c>
      <c r="O59">
        <v>160525.35999999999</v>
      </c>
      <c r="P59">
        <v>3995</v>
      </c>
      <c r="Q59">
        <v>79102.19</v>
      </c>
      <c r="R59">
        <v>2591</v>
      </c>
      <c r="S59">
        <v>115.549815498155</v>
      </c>
      <c r="T59">
        <v>33739.269758279341</v>
      </c>
      <c r="U59">
        <v>22852.07</v>
      </c>
      <c r="V59">
        <v>2380.7600000000002</v>
      </c>
      <c r="W59">
        <v>10642.31</v>
      </c>
      <c r="X59">
        <v>2533.39</v>
      </c>
      <c r="Y59">
        <v>1</v>
      </c>
    </row>
    <row r="60" spans="1:25">
      <c r="A60">
        <v>982897327</v>
      </c>
      <c r="B60">
        <v>652020</v>
      </c>
      <c r="C60">
        <v>65</v>
      </c>
      <c r="D60">
        <v>2020</v>
      </c>
      <c r="E60" t="s">
        <v>75</v>
      </c>
      <c r="F60">
        <v>5104.7463075586447</v>
      </c>
      <c r="G60">
        <v>1299.4483058210251</v>
      </c>
      <c r="H60">
        <v>279.14074717636839</v>
      </c>
      <c r="I60">
        <v>370.06125925177503</v>
      </c>
      <c r="J60">
        <v>0</v>
      </c>
      <c r="K60">
        <v>0</v>
      </c>
      <c r="L60">
        <v>0</v>
      </c>
      <c r="M60">
        <v>0</v>
      </c>
      <c r="N60">
        <v>6495.1151254550768</v>
      </c>
      <c r="O60">
        <v>152454.45000000001</v>
      </c>
      <c r="P60">
        <v>3996</v>
      </c>
      <c r="Q60">
        <v>124363.32</v>
      </c>
      <c r="R60">
        <v>2344</v>
      </c>
      <c r="S60">
        <v>543.95365418894824</v>
      </c>
      <c r="T60">
        <v>34057.356198644033</v>
      </c>
      <c r="U60">
        <v>22880.17</v>
      </c>
      <c r="V60">
        <v>2380.7600000000002</v>
      </c>
      <c r="W60">
        <v>10183.82</v>
      </c>
      <c r="X60">
        <v>2574.17</v>
      </c>
      <c r="Y60">
        <v>1</v>
      </c>
    </row>
    <row r="61" spans="1:25">
      <c r="A61">
        <v>982897327</v>
      </c>
      <c r="B61">
        <v>652021</v>
      </c>
      <c r="C61">
        <v>65</v>
      </c>
      <c r="D61">
        <v>2021</v>
      </c>
      <c r="E61" t="s">
        <v>75</v>
      </c>
      <c r="F61">
        <v>7854.8540268456372</v>
      </c>
      <c r="G61">
        <v>3694.0327181208049</v>
      </c>
      <c r="H61">
        <v>731.16442953020135</v>
      </c>
      <c r="I61">
        <v>370.06125925177503</v>
      </c>
      <c r="J61">
        <v>0</v>
      </c>
      <c r="K61">
        <v>0</v>
      </c>
      <c r="L61">
        <v>0</v>
      </c>
      <c r="M61">
        <v>0</v>
      </c>
      <c r="N61">
        <v>11187.783574688019</v>
      </c>
      <c r="O61">
        <v>148420.51</v>
      </c>
      <c r="P61">
        <v>3994</v>
      </c>
      <c r="Q61">
        <v>120996.99</v>
      </c>
      <c r="R61">
        <v>3781</v>
      </c>
      <c r="S61">
        <v>81.443583118001726</v>
      </c>
      <c r="T61">
        <v>39169.714407806023</v>
      </c>
      <c r="U61">
        <v>22436.47</v>
      </c>
      <c r="V61">
        <v>2380.7600000000002</v>
      </c>
      <c r="W61">
        <v>10277.84</v>
      </c>
      <c r="X61">
        <v>2574.17</v>
      </c>
      <c r="Y61">
        <v>1</v>
      </c>
    </row>
    <row r="62" spans="1:25">
      <c r="A62">
        <v>982897327</v>
      </c>
      <c r="B62">
        <v>652022</v>
      </c>
      <c r="C62">
        <v>65</v>
      </c>
      <c r="D62">
        <v>2022</v>
      </c>
      <c r="E62" t="s">
        <v>75</v>
      </c>
      <c r="F62">
        <v>4092</v>
      </c>
      <c r="G62">
        <v>1912</v>
      </c>
      <c r="H62">
        <v>403.99999999999989</v>
      </c>
      <c r="I62">
        <v>370.06125925177503</v>
      </c>
      <c r="J62">
        <v>0</v>
      </c>
      <c r="K62">
        <v>0</v>
      </c>
      <c r="L62">
        <v>0</v>
      </c>
      <c r="M62">
        <v>0</v>
      </c>
      <c r="N62">
        <v>5970.0612592517746</v>
      </c>
      <c r="O62">
        <v>144384.54999999999</v>
      </c>
      <c r="P62">
        <v>3996</v>
      </c>
      <c r="Q62">
        <v>117414.52</v>
      </c>
      <c r="R62">
        <v>3726</v>
      </c>
      <c r="S62">
        <v>184</v>
      </c>
      <c r="T62">
        <v>33432.451788251783</v>
      </c>
      <c r="U62">
        <v>22436.47</v>
      </c>
      <c r="V62">
        <v>2380.7600000000002</v>
      </c>
      <c r="W62">
        <v>10277.84</v>
      </c>
      <c r="X62">
        <v>2574.17</v>
      </c>
      <c r="Y62">
        <v>1</v>
      </c>
    </row>
    <row r="63" spans="1:25">
      <c r="A63">
        <v>917424799</v>
      </c>
      <c r="B63">
        <v>712019</v>
      </c>
      <c r="C63">
        <v>71</v>
      </c>
      <c r="D63">
        <v>2019</v>
      </c>
      <c r="E63" t="s">
        <v>76</v>
      </c>
      <c r="F63">
        <v>17709.913392857139</v>
      </c>
      <c r="G63">
        <v>10974.584821428571</v>
      </c>
      <c r="H63">
        <v>6536.3901785714279</v>
      </c>
      <c r="I63">
        <v>-493.06483646191731</v>
      </c>
      <c r="J63">
        <v>0</v>
      </c>
      <c r="K63">
        <v>0</v>
      </c>
      <c r="L63">
        <v>0</v>
      </c>
      <c r="M63">
        <v>108.8116071428571</v>
      </c>
      <c r="N63">
        <v>21546.231592109511</v>
      </c>
      <c r="O63">
        <v>71113.09</v>
      </c>
      <c r="P63">
        <v>1602</v>
      </c>
      <c r="Q63">
        <v>676250.55</v>
      </c>
      <c r="R63">
        <v>19980</v>
      </c>
      <c r="S63">
        <v>2485.9241877256309</v>
      </c>
      <c r="T63">
        <v>101442.2196878352</v>
      </c>
      <c r="U63">
        <v>73442.69</v>
      </c>
      <c r="V63">
        <v>14013.24</v>
      </c>
      <c r="W63">
        <v>38340.04</v>
      </c>
      <c r="X63">
        <v>1596.89</v>
      </c>
      <c r="Y63">
        <v>1</v>
      </c>
    </row>
    <row r="64" spans="1:25">
      <c r="A64">
        <v>917424799</v>
      </c>
      <c r="B64">
        <v>712022</v>
      </c>
      <c r="C64">
        <v>71</v>
      </c>
      <c r="D64">
        <v>2022</v>
      </c>
      <c r="E64" t="s">
        <v>76</v>
      </c>
      <c r="F64">
        <v>23852</v>
      </c>
      <c r="G64">
        <v>13533</v>
      </c>
      <c r="H64">
        <v>4801</v>
      </c>
      <c r="I64">
        <v>-493.06483646191731</v>
      </c>
      <c r="J64">
        <v>0</v>
      </c>
      <c r="K64">
        <v>0</v>
      </c>
      <c r="L64">
        <v>0</v>
      </c>
      <c r="M64">
        <v>519</v>
      </c>
      <c r="N64">
        <v>31571.935163538081</v>
      </c>
      <c r="O64">
        <v>90726.28</v>
      </c>
      <c r="P64">
        <v>1966</v>
      </c>
      <c r="Q64">
        <v>716991.93</v>
      </c>
      <c r="R64">
        <v>21864</v>
      </c>
      <c r="S64">
        <v>137</v>
      </c>
      <c r="T64">
        <v>115875.48545053809</v>
      </c>
      <c r="U64">
        <v>73442.63</v>
      </c>
      <c r="V64">
        <v>14013.24</v>
      </c>
      <c r="W64">
        <v>40477.410000000003</v>
      </c>
      <c r="X64">
        <v>1633.66</v>
      </c>
      <c r="Y64">
        <v>1</v>
      </c>
    </row>
    <row r="65" spans="1:25">
      <c r="A65">
        <v>917424799</v>
      </c>
      <c r="B65">
        <v>712021</v>
      </c>
      <c r="C65">
        <v>71</v>
      </c>
      <c r="D65">
        <v>2021</v>
      </c>
      <c r="E65" t="s">
        <v>76</v>
      </c>
      <c r="F65">
        <v>24792.463926174489</v>
      </c>
      <c r="G65">
        <v>12674.549496644289</v>
      </c>
      <c r="H65">
        <v>4547.0578859060397</v>
      </c>
      <c r="I65">
        <v>-493.06483646191731</v>
      </c>
      <c r="J65">
        <v>0</v>
      </c>
      <c r="K65">
        <v>0</v>
      </c>
      <c r="L65">
        <v>0</v>
      </c>
      <c r="M65">
        <v>49.570469798657712</v>
      </c>
      <c r="N65">
        <v>32377.320230652171</v>
      </c>
      <c r="O65">
        <v>79622.34</v>
      </c>
      <c r="P65">
        <v>1713</v>
      </c>
      <c r="Q65">
        <v>660756.14</v>
      </c>
      <c r="R65">
        <v>21133</v>
      </c>
      <c r="S65">
        <v>16070.8285960379</v>
      </c>
      <c r="T65">
        <v>126600.42128269011</v>
      </c>
      <c r="U65">
        <v>73442.69</v>
      </c>
      <c r="V65">
        <v>14013.24</v>
      </c>
      <c r="W65">
        <v>38864.39</v>
      </c>
      <c r="X65">
        <v>1596.89</v>
      </c>
      <c r="Y65">
        <v>1</v>
      </c>
    </row>
    <row r="66" spans="1:25">
      <c r="A66">
        <v>917424799</v>
      </c>
      <c r="B66">
        <v>712020</v>
      </c>
      <c r="C66">
        <v>71</v>
      </c>
      <c r="D66">
        <v>2020</v>
      </c>
      <c r="E66" t="s">
        <v>76</v>
      </c>
      <c r="F66">
        <v>23061.731537793221</v>
      </c>
      <c r="G66">
        <v>12857.586446568201</v>
      </c>
      <c r="H66">
        <v>3275.8931364031282</v>
      </c>
      <c r="I66">
        <v>-493.06483646191731</v>
      </c>
      <c r="J66">
        <v>0</v>
      </c>
      <c r="K66">
        <v>0</v>
      </c>
      <c r="L66">
        <v>0</v>
      </c>
      <c r="M66">
        <v>636.35534317984366</v>
      </c>
      <c r="N66">
        <v>31514.004668316538</v>
      </c>
      <c r="O66">
        <v>74011.789999999994</v>
      </c>
      <c r="P66">
        <v>1567</v>
      </c>
      <c r="Q66">
        <v>665072.88</v>
      </c>
      <c r="R66">
        <v>20946</v>
      </c>
      <c r="S66">
        <v>1379.03743315508</v>
      </c>
      <c r="T66">
        <v>110615.6669504716</v>
      </c>
      <c r="U66">
        <v>73442.69</v>
      </c>
      <c r="V66">
        <v>14013.24</v>
      </c>
      <c r="W66">
        <v>38340.04</v>
      </c>
      <c r="X66">
        <v>1596.89</v>
      </c>
      <c r="Y66">
        <v>1</v>
      </c>
    </row>
    <row r="67" spans="1:25">
      <c r="A67">
        <v>917424799</v>
      </c>
      <c r="B67">
        <v>712018</v>
      </c>
      <c r="C67">
        <v>71</v>
      </c>
      <c r="D67">
        <v>2018</v>
      </c>
      <c r="E67" t="s">
        <v>76</v>
      </c>
      <c r="F67">
        <v>20791.227941176468</v>
      </c>
      <c r="G67">
        <v>17163.851102941178</v>
      </c>
      <c r="H67">
        <v>6278.3262867647063</v>
      </c>
      <c r="I67">
        <v>-493.06483646191731</v>
      </c>
      <c r="J67">
        <v>0</v>
      </c>
      <c r="K67">
        <v>0</v>
      </c>
      <c r="L67">
        <v>121.0634191176471</v>
      </c>
      <c r="M67">
        <v>363.19025735294122</v>
      </c>
      <c r="N67">
        <v>30699.434244420441</v>
      </c>
      <c r="O67">
        <v>9231.4</v>
      </c>
      <c r="P67">
        <v>266</v>
      </c>
      <c r="Q67">
        <v>706301.08</v>
      </c>
      <c r="R67">
        <v>21083</v>
      </c>
      <c r="S67">
        <v>1383.19926199262</v>
      </c>
      <c r="T67">
        <v>106881.9097624131</v>
      </c>
      <c r="U67">
        <v>73287.44</v>
      </c>
      <c r="V67">
        <v>14013.24</v>
      </c>
      <c r="W67">
        <v>33996.69</v>
      </c>
      <c r="X67">
        <v>1596.89</v>
      </c>
      <c r="Y67">
        <v>1</v>
      </c>
    </row>
    <row r="68" spans="1:25">
      <c r="A68">
        <v>917743193</v>
      </c>
      <c r="B68">
        <v>822022</v>
      </c>
      <c r="C68">
        <v>82</v>
      </c>
      <c r="D68">
        <v>2022</v>
      </c>
      <c r="E68" t="s">
        <v>154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>
      <c r="A69">
        <v>917743193</v>
      </c>
      <c r="B69">
        <v>822020</v>
      </c>
      <c r="C69">
        <v>82</v>
      </c>
      <c r="D69">
        <v>2020</v>
      </c>
      <c r="E69" t="s">
        <v>154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>
      <c r="A70">
        <v>917743193</v>
      </c>
      <c r="B70">
        <v>822019</v>
      </c>
      <c r="C70">
        <v>82</v>
      </c>
      <c r="D70">
        <v>2019</v>
      </c>
      <c r="E70" t="s">
        <v>154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>
      <c r="A71">
        <v>917743193</v>
      </c>
      <c r="B71">
        <v>822018</v>
      </c>
      <c r="C71">
        <v>82</v>
      </c>
      <c r="D71">
        <v>2018</v>
      </c>
      <c r="E71" t="s">
        <v>154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>
      <c r="A72">
        <v>917743193</v>
      </c>
      <c r="B72">
        <v>822021</v>
      </c>
      <c r="C72">
        <v>82</v>
      </c>
      <c r="D72">
        <v>2021</v>
      </c>
      <c r="E72" t="s">
        <v>154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>
      <c r="A73">
        <v>923488960</v>
      </c>
      <c r="B73">
        <v>842019</v>
      </c>
      <c r="C73">
        <v>84</v>
      </c>
      <c r="D73">
        <v>2019</v>
      </c>
      <c r="E73" t="s">
        <v>155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 s="16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>
      <c r="A74">
        <v>923488960</v>
      </c>
      <c r="B74">
        <v>842020</v>
      </c>
      <c r="C74">
        <v>84</v>
      </c>
      <c r="D74">
        <v>2020</v>
      </c>
      <c r="E74" t="s">
        <v>155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 s="163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>
      <c r="A75">
        <v>923488960</v>
      </c>
      <c r="B75">
        <v>842021</v>
      </c>
      <c r="C75">
        <v>84</v>
      </c>
      <c r="D75">
        <v>2021</v>
      </c>
      <c r="E75" t="s">
        <v>155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 s="163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>
      <c r="A76">
        <v>923488960</v>
      </c>
      <c r="B76">
        <v>842018</v>
      </c>
      <c r="C76">
        <v>84</v>
      </c>
      <c r="D76">
        <v>2018</v>
      </c>
      <c r="E76" t="s">
        <v>155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 s="163">
        <v>0</v>
      </c>
      <c r="O76" s="163">
        <v>0</v>
      </c>
      <c r="P76">
        <v>0</v>
      </c>
      <c r="Q76" s="163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>
      <c r="A77">
        <v>923488960</v>
      </c>
      <c r="B77">
        <v>842022</v>
      </c>
      <c r="C77">
        <v>84</v>
      </c>
      <c r="D77">
        <v>2022</v>
      </c>
      <c r="E77" t="s">
        <v>155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 s="163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>
      <c r="A78">
        <v>979379455</v>
      </c>
      <c r="B78">
        <v>862022</v>
      </c>
      <c r="C78">
        <v>86</v>
      </c>
      <c r="D78">
        <v>2022</v>
      </c>
      <c r="E78" t="s">
        <v>77</v>
      </c>
      <c r="F78">
        <v>5796</v>
      </c>
      <c r="G78">
        <v>7738</v>
      </c>
      <c r="H78">
        <v>4051</v>
      </c>
      <c r="I78">
        <v>681.48629400290872</v>
      </c>
      <c r="J78">
        <v>0</v>
      </c>
      <c r="K78">
        <v>0</v>
      </c>
      <c r="L78">
        <v>0</v>
      </c>
      <c r="M78">
        <v>542</v>
      </c>
      <c r="N78">
        <v>9622.4862940029088</v>
      </c>
      <c r="O78">
        <v>52458.39</v>
      </c>
      <c r="P78">
        <v>864</v>
      </c>
      <c r="Q78">
        <v>179586.08</v>
      </c>
      <c r="R78">
        <v>7275</v>
      </c>
      <c r="S78">
        <v>670</v>
      </c>
      <c r="T78">
        <v>35765.208203002912</v>
      </c>
      <c r="U78">
        <v>15855.42</v>
      </c>
      <c r="V78">
        <v>0</v>
      </c>
      <c r="W78">
        <v>21915.66</v>
      </c>
      <c r="X78">
        <v>1368.41</v>
      </c>
      <c r="Y78">
        <v>1</v>
      </c>
    </row>
    <row r="79" spans="1:25">
      <c r="A79">
        <v>979379455</v>
      </c>
      <c r="B79">
        <v>862019</v>
      </c>
      <c r="C79">
        <v>86</v>
      </c>
      <c r="D79">
        <v>2019</v>
      </c>
      <c r="E79" t="s">
        <v>77</v>
      </c>
      <c r="F79">
        <v>4822.8821428571418</v>
      </c>
      <c r="G79">
        <v>5534.0044642857147</v>
      </c>
      <c r="H79">
        <v>2573.0098214285708</v>
      </c>
      <c r="I79">
        <v>681.48629400290872</v>
      </c>
      <c r="J79">
        <v>0</v>
      </c>
      <c r="K79">
        <v>0</v>
      </c>
      <c r="L79">
        <v>0</v>
      </c>
      <c r="M79">
        <v>337.42589285714291</v>
      </c>
      <c r="N79">
        <v>8127.937186860051</v>
      </c>
      <c r="O79">
        <v>19659.650000000001</v>
      </c>
      <c r="P79">
        <v>768</v>
      </c>
      <c r="Q79">
        <v>115591.47</v>
      </c>
      <c r="R79">
        <v>4584</v>
      </c>
      <c r="S79">
        <v>0</v>
      </c>
      <c r="T79">
        <v>23583.195850860051</v>
      </c>
      <c r="U79">
        <v>15855.42</v>
      </c>
      <c r="V79">
        <v>0</v>
      </c>
      <c r="W79">
        <v>19593.37</v>
      </c>
      <c r="X79">
        <v>1368.41</v>
      </c>
      <c r="Y79">
        <v>1</v>
      </c>
    </row>
    <row r="80" spans="1:25">
      <c r="A80">
        <v>979379455</v>
      </c>
      <c r="B80">
        <v>862020</v>
      </c>
      <c r="C80">
        <v>86</v>
      </c>
      <c r="D80">
        <v>2020</v>
      </c>
      <c r="E80" t="s">
        <v>77</v>
      </c>
      <c r="F80">
        <v>9944.2554300608172</v>
      </c>
      <c r="G80">
        <v>12865.072980017379</v>
      </c>
      <c r="H80">
        <v>10180.615986099039</v>
      </c>
      <c r="I80">
        <v>681.48629400290872</v>
      </c>
      <c r="J80">
        <v>0</v>
      </c>
      <c r="K80">
        <v>0</v>
      </c>
      <c r="L80">
        <v>0</v>
      </c>
      <c r="M80">
        <v>443.8444830582103</v>
      </c>
      <c r="N80">
        <v>12866.354234923851</v>
      </c>
      <c r="O80">
        <v>21142.33</v>
      </c>
      <c r="P80">
        <v>768</v>
      </c>
      <c r="Q80">
        <v>135997.51</v>
      </c>
      <c r="R80">
        <v>5670</v>
      </c>
      <c r="S80">
        <v>0</v>
      </c>
      <c r="T80">
        <v>31042.700282923852</v>
      </c>
      <c r="U80">
        <v>15855.42</v>
      </c>
      <c r="V80">
        <v>0</v>
      </c>
      <c r="W80">
        <v>19593.37</v>
      </c>
      <c r="X80">
        <v>1368.41</v>
      </c>
      <c r="Y80">
        <v>1</v>
      </c>
    </row>
    <row r="81" spans="1:25">
      <c r="A81">
        <v>979379455</v>
      </c>
      <c r="B81">
        <v>862021</v>
      </c>
      <c r="C81">
        <v>86</v>
      </c>
      <c r="D81">
        <v>2021</v>
      </c>
      <c r="E81" t="s">
        <v>77</v>
      </c>
      <c r="F81">
        <v>6982.2072147651006</v>
      </c>
      <c r="G81">
        <v>7866.213926174496</v>
      </c>
      <c r="H81">
        <v>3948.0813758389259</v>
      </c>
      <c r="I81">
        <v>681.48629400290872</v>
      </c>
      <c r="J81">
        <v>0</v>
      </c>
      <c r="K81">
        <v>0</v>
      </c>
      <c r="L81">
        <v>0</v>
      </c>
      <c r="M81">
        <v>398.62919463087252</v>
      </c>
      <c r="N81">
        <v>11183.196864472709</v>
      </c>
      <c r="O81">
        <v>23018.91</v>
      </c>
      <c r="P81">
        <v>753</v>
      </c>
      <c r="Q81">
        <v>141830.26</v>
      </c>
      <c r="R81">
        <v>6572</v>
      </c>
      <c r="S81">
        <v>996.36175710594307</v>
      </c>
      <c r="T81">
        <v>31818.79162057865</v>
      </c>
      <c r="U81">
        <v>15855.42</v>
      </c>
      <c r="V81">
        <v>0</v>
      </c>
      <c r="W81">
        <v>19593.38</v>
      </c>
      <c r="X81">
        <v>1368.41</v>
      </c>
      <c r="Y81">
        <v>1</v>
      </c>
    </row>
    <row r="82" spans="1:25">
      <c r="A82">
        <v>979379455</v>
      </c>
      <c r="B82">
        <v>862018</v>
      </c>
      <c r="C82">
        <v>86</v>
      </c>
      <c r="D82">
        <v>2018</v>
      </c>
      <c r="E82" t="s">
        <v>77</v>
      </c>
      <c r="F82">
        <v>4487.2665441176468</v>
      </c>
      <c r="G82">
        <v>5602.8602941176468</v>
      </c>
      <c r="H82">
        <v>4514.4209558823532</v>
      </c>
      <c r="I82">
        <v>681.48629400290872</v>
      </c>
      <c r="J82">
        <v>0</v>
      </c>
      <c r="K82">
        <v>0</v>
      </c>
      <c r="L82">
        <v>0</v>
      </c>
      <c r="M82">
        <v>477.46507352941182</v>
      </c>
      <c r="N82">
        <v>5779.7271028264377</v>
      </c>
      <c r="O82">
        <v>11762.46</v>
      </c>
      <c r="P82">
        <v>516</v>
      </c>
      <c r="Q82">
        <v>113625</v>
      </c>
      <c r="R82">
        <v>3593</v>
      </c>
      <c r="S82">
        <v>0</v>
      </c>
      <c r="T82">
        <v>19255.170364826441</v>
      </c>
      <c r="U82">
        <v>15855.42</v>
      </c>
      <c r="V82">
        <v>0</v>
      </c>
      <c r="W82">
        <v>18060.48</v>
      </c>
      <c r="X82">
        <v>1368.41</v>
      </c>
      <c r="Y82">
        <v>1</v>
      </c>
    </row>
    <row r="83" spans="1:25">
      <c r="A83">
        <v>824914982</v>
      </c>
      <c r="B83">
        <v>882020</v>
      </c>
      <c r="C83">
        <v>88</v>
      </c>
      <c r="D83">
        <v>2020</v>
      </c>
      <c r="E83" t="s">
        <v>156</v>
      </c>
      <c r="F83">
        <v>721.91572545612519</v>
      </c>
      <c r="G83">
        <v>1135.8140747176369</v>
      </c>
      <c r="H83">
        <v>977.52736750651604</v>
      </c>
      <c r="I83">
        <v>12.60198869749884</v>
      </c>
      <c r="J83">
        <v>0</v>
      </c>
      <c r="K83">
        <v>0</v>
      </c>
      <c r="L83">
        <v>0</v>
      </c>
      <c r="M83">
        <v>0</v>
      </c>
      <c r="N83">
        <v>892.80442136474505</v>
      </c>
      <c r="O83">
        <v>775.68000000000006</v>
      </c>
      <c r="P83">
        <v>31</v>
      </c>
      <c r="Q83">
        <v>86791.32</v>
      </c>
      <c r="R83">
        <v>907</v>
      </c>
      <c r="S83">
        <v>0</v>
      </c>
      <c r="T83">
        <v>8372.0593213647444</v>
      </c>
      <c r="U83">
        <v>0</v>
      </c>
      <c r="V83">
        <v>0</v>
      </c>
      <c r="W83">
        <v>4886.16</v>
      </c>
      <c r="X83">
        <v>0</v>
      </c>
      <c r="Y83">
        <v>0</v>
      </c>
    </row>
    <row r="84" spans="1:25">
      <c r="A84">
        <v>824914982</v>
      </c>
      <c r="B84">
        <v>882019</v>
      </c>
      <c r="C84">
        <v>88</v>
      </c>
      <c r="D84">
        <v>2019</v>
      </c>
      <c r="E84" t="s">
        <v>156</v>
      </c>
      <c r="F84">
        <v>189.04642857142861</v>
      </c>
      <c r="G84">
        <v>605.60803571428562</v>
      </c>
      <c r="H84">
        <v>522.07589285714289</v>
      </c>
      <c r="I84">
        <v>12.60198869749884</v>
      </c>
      <c r="J84">
        <v>0</v>
      </c>
      <c r="K84">
        <v>0</v>
      </c>
      <c r="L84">
        <v>0</v>
      </c>
      <c r="M84">
        <v>0</v>
      </c>
      <c r="N84">
        <v>285.18056012607008</v>
      </c>
      <c r="O84">
        <v>775.68000000000006</v>
      </c>
      <c r="P84">
        <v>77</v>
      </c>
      <c r="Q84">
        <v>19168.79</v>
      </c>
      <c r="R84">
        <v>1283</v>
      </c>
      <c r="S84">
        <v>0</v>
      </c>
      <c r="T84">
        <v>3135.0324691260698</v>
      </c>
      <c r="U84">
        <v>0</v>
      </c>
      <c r="V84">
        <v>0</v>
      </c>
      <c r="W84">
        <v>3134.36</v>
      </c>
      <c r="X84">
        <v>0</v>
      </c>
      <c r="Y84">
        <v>0</v>
      </c>
    </row>
    <row r="85" spans="1:25">
      <c r="A85">
        <v>824914982</v>
      </c>
      <c r="B85">
        <v>882022</v>
      </c>
      <c r="C85">
        <v>88</v>
      </c>
      <c r="D85">
        <v>2022</v>
      </c>
      <c r="E85" t="s">
        <v>156</v>
      </c>
      <c r="F85">
        <v>885</v>
      </c>
      <c r="G85">
        <v>134</v>
      </c>
      <c r="H85">
        <v>9</v>
      </c>
      <c r="I85">
        <v>12.60198869749884</v>
      </c>
      <c r="J85">
        <v>0</v>
      </c>
      <c r="K85">
        <v>0</v>
      </c>
      <c r="L85">
        <v>0</v>
      </c>
      <c r="M85">
        <v>0</v>
      </c>
      <c r="N85">
        <v>1022.601988697499</v>
      </c>
      <c r="O85">
        <v>713.06000000000006</v>
      </c>
      <c r="P85">
        <v>31</v>
      </c>
      <c r="Q85">
        <v>95522.77</v>
      </c>
      <c r="R85">
        <v>2215</v>
      </c>
      <c r="S85">
        <v>0</v>
      </c>
      <c r="T85">
        <v>10457.4184896975</v>
      </c>
      <c r="U85">
        <v>0</v>
      </c>
      <c r="V85">
        <v>0</v>
      </c>
      <c r="W85">
        <v>4886.16</v>
      </c>
      <c r="X85">
        <v>0</v>
      </c>
      <c r="Y85">
        <v>0</v>
      </c>
    </row>
    <row r="86" spans="1:25">
      <c r="A86">
        <v>824914982</v>
      </c>
      <c r="B86">
        <v>882021</v>
      </c>
      <c r="C86">
        <v>88</v>
      </c>
      <c r="D86">
        <v>2021</v>
      </c>
      <c r="E86" t="s">
        <v>156</v>
      </c>
      <c r="F86">
        <v>201.380033557047</v>
      </c>
      <c r="G86">
        <v>270.57214765100667</v>
      </c>
      <c r="H86">
        <v>139.41694630872479</v>
      </c>
      <c r="I86">
        <v>12.60198869749884</v>
      </c>
      <c r="J86">
        <v>0</v>
      </c>
      <c r="K86">
        <v>0</v>
      </c>
      <c r="L86">
        <v>0</v>
      </c>
      <c r="M86">
        <v>0</v>
      </c>
      <c r="N86">
        <v>345.1372235968276</v>
      </c>
      <c r="O86">
        <v>744.37</v>
      </c>
      <c r="P86">
        <v>31</v>
      </c>
      <c r="Q86">
        <v>96813.55</v>
      </c>
      <c r="R86">
        <v>2206</v>
      </c>
      <c r="S86">
        <v>0</v>
      </c>
      <c r="T86">
        <v>9869.7138475968277</v>
      </c>
      <c r="U86">
        <v>0</v>
      </c>
      <c r="V86">
        <v>0</v>
      </c>
      <c r="W86">
        <v>4886.16</v>
      </c>
      <c r="X86">
        <v>0</v>
      </c>
      <c r="Y86">
        <v>0</v>
      </c>
    </row>
    <row r="87" spans="1:25">
      <c r="A87">
        <v>824914982</v>
      </c>
      <c r="B87">
        <v>882018</v>
      </c>
      <c r="C87">
        <v>88</v>
      </c>
      <c r="D87">
        <v>2018</v>
      </c>
      <c r="E87" t="s">
        <v>156</v>
      </c>
      <c r="F87">
        <v>991.13602941176464</v>
      </c>
      <c r="G87">
        <v>620.02573529411768</v>
      </c>
      <c r="H87">
        <v>475.20220588235293</v>
      </c>
      <c r="I87">
        <v>12.60198869749884</v>
      </c>
      <c r="J87">
        <v>0</v>
      </c>
      <c r="K87">
        <v>0</v>
      </c>
      <c r="L87">
        <v>0</v>
      </c>
      <c r="M87">
        <v>0</v>
      </c>
      <c r="N87">
        <v>1148.5615475210279</v>
      </c>
      <c r="O87">
        <v>853.45</v>
      </c>
      <c r="P87">
        <v>77</v>
      </c>
      <c r="Q87">
        <v>20250.5</v>
      </c>
      <c r="R87">
        <v>1274</v>
      </c>
      <c r="S87">
        <v>0</v>
      </c>
      <c r="T87">
        <v>4076.0266125210278</v>
      </c>
      <c r="U87">
        <v>0</v>
      </c>
      <c r="V87">
        <v>0</v>
      </c>
      <c r="W87">
        <v>3134.36</v>
      </c>
      <c r="X87">
        <v>0</v>
      </c>
      <c r="Y87">
        <v>0</v>
      </c>
    </row>
    <row r="88" spans="1:25">
      <c r="A88">
        <v>977285712</v>
      </c>
      <c r="B88">
        <v>912020</v>
      </c>
      <c r="C88">
        <v>91</v>
      </c>
      <c r="D88">
        <v>2020</v>
      </c>
      <c r="E88" t="s">
        <v>157</v>
      </c>
      <c r="F88">
        <v>311.22589052997392</v>
      </c>
      <c r="G88">
        <v>674.85751520417023</v>
      </c>
      <c r="H88">
        <v>497.31972198088619</v>
      </c>
      <c r="I88">
        <v>21.76275167785235</v>
      </c>
      <c r="J88">
        <v>0</v>
      </c>
      <c r="K88">
        <v>0</v>
      </c>
      <c r="L88">
        <v>0</v>
      </c>
      <c r="M88">
        <v>0</v>
      </c>
      <c r="N88">
        <v>510.52643543111037</v>
      </c>
      <c r="O88">
        <v>0</v>
      </c>
      <c r="P88">
        <v>0</v>
      </c>
      <c r="Q88">
        <v>7822.45</v>
      </c>
      <c r="R88">
        <v>289</v>
      </c>
      <c r="S88">
        <v>0</v>
      </c>
      <c r="T88">
        <v>1383.8634504311101</v>
      </c>
      <c r="U88">
        <v>0</v>
      </c>
      <c r="V88">
        <v>0</v>
      </c>
      <c r="W88">
        <v>3992.97</v>
      </c>
      <c r="X88">
        <v>0</v>
      </c>
      <c r="Y88">
        <v>0</v>
      </c>
    </row>
    <row r="89" spans="1:25">
      <c r="A89">
        <v>977285712</v>
      </c>
      <c r="B89">
        <v>912021</v>
      </c>
      <c r="C89">
        <v>91</v>
      </c>
      <c r="D89">
        <v>2021</v>
      </c>
      <c r="E89" t="s">
        <v>157</v>
      </c>
      <c r="F89">
        <v>1115.335570469799</v>
      </c>
      <c r="G89">
        <v>787.96392617449669</v>
      </c>
      <c r="H89">
        <v>68.159395973154361</v>
      </c>
      <c r="I89">
        <v>21.76275167785235</v>
      </c>
      <c r="J89">
        <v>0</v>
      </c>
      <c r="K89">
        <v>0</v>
      </c>
      <c r="L89">
        <v>0</v>
      </c>
      <c r="M89">
        <v>0</v>
      </c>
      <c r="N89">
        <v>1856.9028523489931</v>
      </c>
      <c r="O89">
        <v>0</v>
      </c>
      <c r="P89">
        <v>0</v>
      </c>
      <c r="Q89">
        <v>8650.65</v>
      </c>
      <c r="R89">
        <v>164</v>
      </c>
      <c r="S89">
        <v>0</v>
      </c>
      <c r="T89">
        <v>2667.1064073489929</v>
      </c>
      <c r="U89">
        <v>0</v>
      </c>
      <c r="V89">
        <v>0</v>
      </c>
      <c r="W89">
        <v>3992.97</v>
      </c>
      <c r="X89">
        <v>0</v>
      </c>
      <c r="Y89">
        <v>0</v>
      </c>
    </row>
    <row r="90" spans="1:25">
      <c r="A90">
        <v>977285712</v>
      </c>
      <c r="B90">
        <v>912019</v>
      </c>
      <c r="C90">
        <v>91</v>
      </c>
      <c r="D90">
        <v>2019</v>
      </c>
      <c r="E90" t="s">
        <v>157</v>
      </c>
      <c r="F90">
        <v>0</v>
      </c>
      <c r="G90">
        <v>0</v>
      </c>
      <c r="H90">
        <v>0</v>
      </c>
      <c r="I90">
        <v>21.76275167785235</v>
      </c>
      <c r="J90">
        <v>0</v>
      </c>
      <c r="K90">
        <v>0</v>
      </c>
      <c r="L90">
        <v>0</v>
      </c>
      <c r="M90">
        <v>0</v>
      </c>
      <c r="N90">
        <v>21.76275167785235</v>
      </c>
      <c r="O90">
        <v>0</v>
      </c>
      <c r="P90">
        <v>0</v>
      </c>
      <c r="Q90">
        <v>0</v>
      </c>
      <c r="R90">
        <v>0</v>
      </c>
      <c r="S90">
        <v>0</v>
      </c>
      <c r="T90">
        <v>21.76275167785235</v>
      </c>
      <c r="U90">
        <v>0</v>
      </c>
      <c r="V90">
        <v>0</v>
      </c>
      <c r="W90">
        <v>0</v>
      </c>
      <c r="X90">
        <v>0</v>
      </c>
      <c r="Y90">
        <v>0</v>
      </c>
    </row>
    <row r="91" spans="1:25">
      <c r="A91">
        <v>977285712</v>
      </c>
      <c r="B91">
        <v>912018</v>
      </c>
      <c r="C91">
        <v>91</v>
      </c>
      <c r="D91">
        <v>2018</v>
      </c>
      <c r="E91" t="s">
        <v>157</v>
      </c>
      <c r="F91">
        <v>0</v>
      </c>
      <c r="G91">
        <v>0</v>
      </c>
      <c r="H91">
        <v>0</v>
      </c>
      <c r="I91">
        <v>21.76275167785235</v>
      </c>
      <c r="J91">
        <v>0</v>
      </c>
      <c r="K91">
        <v>0</v>
      </c>
      <c r="L91">
        <v>0</v>
      </c>
      <c r="M91">
        <v>0</v>
      </c>
      <c r="N91">
        <v>21.76275167785235</v>
      </c>
      <c r="O91">
        <v>0</v>
      </c>
      <c r="P91">
        <v>0</v>
      </c>
      <c r="Q91">
        <v>0</v>
      </c>
      <c r="R91">
        <v>0</v>
      </c>
      <c r="S91">
        <v>0</v>
      </c>
      <c r="T91">
        <v>21.76275167785235</v>
      </c>
      <c r="U91">
        <v>0</v>
      </c>
      <c r="V91">
        <v>0</v>
      </c>
      <c r="W91">
        <v>0</v>
      </c>
      <c r="X91">
        <v>0</v>
      </c>
      <c r="Y91">
        <v>0</v>
      </c>
    </row>
    <row r="92" spans="1:25">
      <c r="A92">
        <v>977285712</v>
      </c>
      <c r="B92">
        <v>912022</v>
      </c>
      <c r="C92">
        <v>91</v>
      </c>
      <c r="D92">
        <v>2022</v>
      </c>
      <c r="E92" t="s">
        <v>157</v>
      </c>
      <c r="F92">
        <v>1207</v>
      </c>
      <c r="G92">
        <v>900</v>
      </c>
      <c r="H92">
        <v>505</v>
      </c>
      <c r="I92">
        <v>21.76275167785235</v>
      </c>
      <c r="J92">
        <v>0</v>
      </c>
      <c r="K92">
        <v>0</v>
      </c>
      <c r="L92">
        <v>0</v>
      </c>
      <c r="M92">
        <v>0</v>
      </c>
      <c r="N92">
        <v>1623.7627516778521</v>
      </c>
      <c r="O92">
        <v>0</v>
      </c>
      <c r="P92">
        <v>0</v>
      </c>
      <c r="Q92">
        <v>9167.77</v>
      </c>
      <c r="R92">
        <v>168</v>
      </c>
      <c r="S92">
        <v>0</v>
      </c>
      <c r="T92">
        <v>2476.5951706778519</v>
      </c>
      <c r="U92">
        <v>0</v>
      </c>
      <c r="V92">
        <v>0</v>
      </c>
      <c r="W92">
        <v>3992.97</v>
      </c>
      <c r="X92">
        <v>0</v>
      </c>
      <c r="Y92">
        <v>0</v>
      </c>
    </row>
    <row r="93" spans="1:25">
      <c r="A93">
        <v>979399901</v>
      </c>
      <c r="B93">
        <v>932022</v>
      </c>
      <c r="C93">
        <v>93</v>
      </c>
      <c r="D93">
        <v>2022</v>
      </c>
      <c r="E93" t="s">
        <v>78</v>
      </c>
      <c r="F93">
        <v>1688</v>
      </c>
      <c r="G93">
        <v>182</v>
      </c>
      <c r="H93">
        <v>12</v>
      </c>
      <c r="I93">
        <v>17.95967185870844</v>
      </c>
      <c r="J93">
        <v>49.999907658280193</v>
      </c>
      <c r="K93">
        <v>0</v>
      </c>
      <c r="L93">
        <v>0</v>
      </c>
      <c r="M93">
        <v>0</v>
      </c>
      <c r="N93">
        <v>1925.9595795169889</v>
      </c>
      <c r="O93">
        <v>0</v>
      </c>
      <c r="P93">
        <v>0</v>
      </c>
      <c r="Q93">
        <v>19630.36</v>
      </c>
      <c r="R93">
        <v>693</v>
      </c>
      <c r="S93">
        <v>0</v>
      </c>
      <c r="T93">
        <v>4085.3474715169891</v>
      </c>
      <c r="U93">
        <v>3187.78</v>
      </c>
      <c r="V93">
        <v>0</v>
      </c>
      <c r="W93">
        <v>5336.25</v>
      </c>
      <c r="X93">
        <v>0</v>
      </c>
      <c r="Y93">
        <v>1</v>
      </c>
    </row>
    <row r="94" spans="1:25">
      <c r="A94">
        <v>979399901</v>
      </c>
      <c r="B94">
        <v>932020</v>
      </c>
      <c r="C94">
        <v>93</v>
      </c>
      <c r="D94">
        <v>2020</v>
      </c>
      <c r="E94" t="s">
        <v>78</v>
      </c>
      <c r="F94">
        <v>1863.077324066029</v>
      </c>
      <c r="G94">
        <v>179.67680278019111</v>
      </c>
      <c r="H94">
        <v>45.988705473501312</v>
      </c>
      <c r="I94">
        <v>17.95967185870844</v>
      </c>
      <c r="J94">
        <v>49.999907658280193</v>
      </c>
      <c r="K94">
        <v>0</v>
      </c>
      <c r="L94">
        <v>0</v>
      </c>
      <c r="M94">
        <v>0</v>
      </c>
      <c r="N94">
        <v>2064.7250008897081</v>
      </c>
      <c r="O94">
        <v>0</v>
      </c>
      <c r="P94">
        <v>0</v>
      </c>
      <c r="Q94">
        <v>19623.29</v>
      </c>
      <c r="R94">
        <v>639</v>
      </c>
      <c r="S94">
        <v>0</v>
      </c>
      <c r="T94">
        <v>4169.5847638897076</v>
      </c>
      <c r="U94">
        <v>3187.78</v>
      </c>
      <c r="V94">
        <v>0</v>
      </c>
      <c r="W94">
        <v>5336.25</v>
      </c>
      <c r="X94">
        <v>0</v>
      </c>
      <c r="Y94">
        <v>1</v>
      </c>
    </row>
    <row r="95" spans="1:25">
      <c r="A95">
        <v>979399901</v>
      </c>
      <c r="B95">
        <v>932018</v>
      </c>
      <c r="C95">
        <v>93</v>
      </c>
      <c r="D95">
        <v>2018</v>
      </c>
      <c r="E95" t="s">
        <v>78</v>
      </c>
      <c r="F95">
        <v>2960.9623161764712</v>
      </c>
      <c r="G95">
        <v>659.62591911764707</v>
      </c>
      <c r="H95">
        <v>269.28125</v>
      </c>
      <c r="I95">
        <v>17.95967185870844</v>
      </c>
      <c r="J95">
        <v>49.999907658280193</v>
      </c>
      <c r="K95">
        <v>0</v>
      </c>
      <c r="L95">
        <v>0</v>
      </c>
      <c r="M95">
        <v>0</v>
      </c>
      <c r="N95">
        <v>3419.266564811106</v>
      </c>
      <c r="O95">
        <v>0</v>
      </c>
      <c r="P95">
        <v>0</v>
      </c>
      <c r="Q95">
        <v>19115.259999999998</v>
      </c>
      <c r="R95">
        <v>536</v>
      </c>
      <c r="S95">
        <v>0</v>
      </c>
      <c r="T95">
        <v>5383.1764868111059</v>
      </c>
      <c r="U95">
        <v>3019.59</v>
      </c>
      <c r="V95">
        <v>0</v>
      </c>
      <c r="W95">
        <v>5336.25</v>
      </c>
      <c r="X95">
        <v>0</v>
      </c>
      <c r="Y95">
        <v>1</v>
      </c>
    </row>
    <row r="96" spans="1:25">
      <c r="A96">
        <v>979399901</v>
      </c>
      <c r="B96">
        <v>932019</v>
      </c>
      <c r="C96">
        <v>93</v>
      </c>
      <c r="D96">
        <v>2019</v>
      </c>
      <c r="E96" t="s">
        <v>78</v>
      </c>
      <c r="F96">
        <v>2179.5294642857139</v>
      </c>
      <c r="G96">
        <v>882.58303571428564</v>
      </c>
      <c r="H96">
        <v>552.85089285714287</v>
      </c>
      <c r="I96">
        <v>17.95967185870844</v>
      </c>
      <c r="J96">
        <v>49.999907658280193</v>
      </c>
      <c r="K96">
        <v>0</v>
      </c>
      <c r="L96">
        <v>0</v>
      </c>
      <c r="M96">
        <v>0</v>
      </c>
      <c r="N96">
        <v>2577.2211866598459</v>
      </c>
      <c r="O96">
        <v>0</v>
      </c>
      <c r="P96">
        <v>0</v>
      </c>
      <c r="Q96">
        <v>20608.04</v>
      </c>
      <c r="R96">
        <v>624</v>
      </c>
      <c r="S96">
        <v>269.31768953068593</v>
      </c>
      <c r="T96">
        <v>5009.9594641905323</v>
      </c>
      <c r="U96">
        <v>3187.78</v>
      </c>
      <c r="V96">
        <v>0</v>
      </c>
      <c r="W96">
        <v>5336.25</v>
      </c>
      <c r="X96">
        <v>0</v>
      </c>
      <c r="Y96">
        <v>1</v>
      </c>
    </row>
    <row r="97" spans="1:25">
      <c r="A97">
        <v>979399901</v>
      </c>
      <c r="B97">
        <v>932021</v>
      </c>
      <c r="C97">
        <v>93</v>
      </c>
      <c r="D97">
        <v>2021</v>
      </c>
      <c r="E97" t="s">
        <v>78</v>
      </c>
      <c r="F97">
        <v>2183.1661073825499</v>
      </c>
      <c r="G97">
        <v>420.31627516778519</v>
      </c>
      <c r="H97">
        <v>0</v>
      </c>
      <c r="I97">
        <v>17.95967185870844</v>
      </c>
      <c r="J97">
        <v>49.999907658280193</v>
      </c>
      <c r="K97">
        <v>0</v>
      </c>
      <c r="L97">
        <v>0</v>
      </c>
      <c r="M97">
        <v>0</v>
      </c>
      <c r="N97">
        <v>2671.4419620673239</v>
      </c>
      <c r="O97">
        <v>0</v>
      </c>
      <c r="P97">
        <v>0</v>
      </c>
      <c r="Q97">
        <v>19783.88</v>
      </c>
      <c r="R97">
        <v>650</v>
      </c>
      <c r="S97">
        <v>178.75279931093891</v>
      </c>
      <c r="T97">
        <v>4978.0505973782629</v>
      </c>
      <c r="U97">
        <v>3187.78</v>
      </c>
      <c r="V97">
        <v>0</v>
      </c>
      <c r="W97">
        <v>5336.25</v>
      </c>
      <c r="X97">
        <v>0</v>
      </c>
      <c r="Y97">
        <v>1</v>
      </c>
    </row>
    <row r="98" spans="1:25">
      <c r="A98">
        <v>824701482</v>
      </c>
      <c r="B98">
        <v>952021</v>
      </c>
      <c r="C98">
        <v>95</v>
      </c>
      <c r="D98">
        <v>2021</v>
      </c>
      <c r="E98" t="s">
        <v>158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>
      <c r="A99">
        <v>824701482</v>
      </c>
      <c r="B99">
        <v>952019</v>
      </c>
      <c r="C99">
        <v>95</v>
      </c>
      <c r="D99">
        <v>2019</v>
      </c>
      <c r="E99" t="s">
        <v>158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>
      <c r="A100">
        <v>824701482</v>
      </c>
      <c r="B100">
        <v>952018</v>
      </c>
      <c r="C100">
        <v>95</v>
      </c>
      <c r="D100">
        <v>2018</v>
      </c>
      <c r="E100" t="s">
        <v>158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</row>
    <row r="101" spans="1:25">
      <c r="A101">
        <v>824701482</v>
      </c>
      <c r="B101">
        <v>952022</v>
      </c>
      <c r="C101">
        <v>95</v>
      </c>
      <c r="D101">
        <v>2022</v>
      </c>
      <c r="E101" t="s">
        <v>158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</row>
    <row r="102" spans="1:25">
      <c r="A102">
        <v>824701482</v>
      </c>
      <c r="B102">
        <v>952020</v>
      </c>
      <c r="C102">
        <v>95</v>
      </c>
      <c r="D102">
        <v>2020</v>
      </c>
      <c r="E102" t="s">
        <v>158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>
      <c r="A103">
        <v>923789324</v>
      </c>
      <c r="B103">
        <v>962018</v>
      </c>
      <c r="C103">
        <v>96</v>
      </c>
      <c r="D103">
        <v>2018</v>
      </c>
      <c r="E103" t="s">
        <v>159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</row>
    <row r="104" spans="1:25">
      <c r="A104">
        <v>923789324</v>
      </c>
      <c r="B104">
        <v>962021</v>
      </c>
      <c r="C104">
        <v>96</v>
      </c>
      <c r="D104">
        <v>2021</v>
      </c>
      <c r="E104" t="s">
        <v>159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65.8</v>
      </c>
      <c r="X104">
        <v>0</v>
      </c>
      <c r="Y104">
        <v>0</v>
      </c>
    </row>
    <row r="105" spans="1:25">
      <c r="A105">
        <v>923789324</v>
      </c>
      <c r="B105">
        <v>962022</v>
      </c>
      <c r="C105">
        <v>96</v>
      </c>
      <c r="D105">
        <v>2022</v>
      </c>
      <c r="E105" t="s">
        <v>159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65.8</v>
      </c>
      <c r="X105">
        <v>0</v>
      </c>
      <c r="Y105">
        <v>0</v>
      </c>
    </row>
    <row r="106" spans="1:25">
      <c r="A106">
        <v>923789324</v>
      </c>
      <c r="B106">
        <v>962020</v>
      </c>
      <c r="C106">
        <v>96</v>
      </c>
      <c r="D106">
        <v>2020</v>
      </c>
      <c r="E106" t="s">
        <v>159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65.8</v>
      </c>
      <c r="X106">
        <v>0</v>
      </c>
      <c r="Y106">
        <v>0</v>
      </c>
    </row>
    <row r="107" spans="1:25">
      <c r="A107">
        <v>923789324</v>
      </c>
      <c r="B107">
        <v>962019</v>
      </c>
      <c r="C107">
        <v>96</v>
      </c>
      <c r="D107">
        <v>2019</v>
      </c>
      <c r="E107" t="s">
        <v>159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</row>
    <row r="108" spans="1:25">
      <c r="A108">
        <v>913680294</v>
      </c>
      <c r="B108">
        <v>982021</v>
      </c>
      <c r="C108">
        <v>98</v>
      </c>
      <c r="D108">
        <v>2021</v>
      </c>
      <c r="E108" t="s">
        <v>256</v>
      </c>
      <c r="F108">
        <v>195.18372483221481</v>
      </c>
      <c r="G108">
        <v>39.243288590604017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234.42701342281879</v>
      </c>
      <c r="O108">
        <v>0</v>
      </c>
      <c r="P108">
        <v>0</v>
      </c>
      <c r="Q108">
        <v>7592.17</v>
      </c>
      <c r="R108">
        <v>675</v>
      </c>
      <c r="S108">
        <v>0</v>
      </c>
      <c r="T108">
        <v>1476.5621124228189</v>
      </c>
      <c r="U108">
        <v>0</v>
      </c>
      <c r="V108">
        <v>0</v>
      </c>
      <c r="W108">
        <v>346.15</v>
      </c>
      <c r="X108">
        <v>0</v>
      </c>
      <c r="Y108">
        <v>0</v>
      </c>
    </row>
    <row r="109" spans="1:25">
      <c r="A109">
        <v>913680294</v>
      </c>
      <c r="B109">
        <v>982018</v>
      </c>
      <c r="C109">
        <v>98</v>
      </c>
      <c r="D109">
        <v>2018</v>
      </c>
      <c r="E109" t="s">
        <v>256</v>
      </c>
      <c r="F109">
        <v>70.148897058823536</v>
      </c>
      <c r="G109">
        <v>23.760110294117649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93.909007352941188</v>
      </c>
      <c r="O109">
        <v>0</v>
      </c>
      <c r="P109">
        <v>0</v>
      </c>
      <c r="Q109">
        <v>9586.92</v>
      </c>
      <c r="R109">
        <v>676</v>
      </c>
      <c r="S109">
        <v>0</v>
      </c>
      <c r="T109">
        <v>1486.051931352941</v>
      </c>
      <c r="U109">
        <v>0</v>
      </c>
      <c r="V109">
        <v>0</v>
      </c>
      <c r="W109">
        <v>346.15</v>
      </c>
      <c r="X109">
        <v>0</v>
      </c>
      <c r="Y109">
        <v>0</v>
      </c>
    </row>
    <row r="110" spans="1:25">
      <c r="A110">
        <v>913680294</v>
      </c>
      <c r="B110">
        <v>982022</v>
      </c>
      <c r="C110">
        <v>98</v>
      </c>
      <c r="D110">
        <v>2022</v>
      </c>
      <c r="E110" t="s">
        <v>256</v>
      </c>
      <c r="F110">
        <v>305</v>
      </c>
      <c r="G110">
        <v>105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410</v>
      </c>
      <c r="O110">
        <v>0</v>
      </c>
      <c r="P110">
        <v>0</v>
      </c>
      <c r="Q110">
        <v>7105.35</v>
      </c>
      <c r="R110">
        <v>687</v>
      </c>
      <c r="S110">
        <v>0</v>
      </c>
      <c r="T110">
        <v>1627.7696450000001</v>
      </c>
      <c r="U110">
        <v>0</v>
      </c>
      <c r="V110">
        <v>0</v>
      </c>
      <c r="W110">
        <v>346.15</v>
      </c>
      <c r="X110">
        <v>0</v>
      </c>
      <c r="Y110">
        <v>0</v>
      </c>
    </row>
    <row r="111" spans="1:25">
      <c r="A111">
        <v>913680294</v>
      </c>
      <c r="B111">
        <v>982019</v>
      </c>
      <c r="C111">
        <v>98</v>
      </c>
      <c r="D111">
        <v>2019</v>
      </c>
      <c r="E111" t="s">
        <v>256</v>
      </c>
      <c r="F111">
        <v>73.640178571428564</v>
      </c>
      <c r="G111">
        <v>35.171428571428571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108.8116071428571</v>
      </c>
      <c r="O111">
        <v>0</v>
      </c>
      <c r="P111">
        <v>0</v>
      </c>
      <c r="Q111">
        <v>8918.2999999999993</v>
      </c>
      <c r="R111">
        <v>676</v>
      </c>
      <c r="S111">
        <v>0</v>
      </c>
      <c r="T111">
        <v>1451.008617142857</v>
      </c>
      <c r="U111">
        <v>0</v>
      </c>
      <c r="V111">
        <v>0</v>
      </c>
      <c r="W111">
        <v>346.15</v>
      </c>
      <c r="X111">
        <v>0</v>
      </c>
      <c r="Y111">
        <v>0</v>
      </c>
    </row>
    <row r="112" spans="1:25">
      <c r="A112">
        <v>913680294</v>
      </c>
      <c r="B112">
        <v>982020</v>
      </c>
      <c r="C112">
        <v>98</v>
      </c>
      <c r="D112">
        <v>2020</v>
      </c>
      <c r="E112" t="s">
        <v>256</v>
      </c>
      <c r="F112">
        <v>295.18331885317122</v>
      </c>
      <c r="G112">
        <v>80.212858384013899</v>
      </c>
      <c r="H112">
        <v>11.764552562988699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363.63162467419642</v>
      </c>
      <c r="O112">
        <v>0</v>
      </c>
      <c r="P112">
        <v>0</v>
      </c>
      <c r="Q112">
        <v>8270.89</v>
      </c>
      <c r="R112">
        <v>672</v>
      </c>
      <c r="S112">
        <v>0</v>
      </c>
      <c r="T112">
        <v>1653.4671076741961</v>
      </c>
      <c r="U112">
        <v>0</v>
      </c>
      <c r="V112">
        <v>0</v>
      </c>
      <c r="W112">
        <v>346.15</v>
      </c>
      <c r="X112">
        <v>0</v>
      </c>
      <c r="Y112">
        <v>0</v>
      </c>
    </row>
    <row r="113" spans="1:25">
      <c r="A113">
        <v>924934867</v>
      </c>
      <c r="B113">
        <v>1032019</v>
      </c>
      <c r="C113">
        <v>103</v>
      </c>
      <c r="D113">
        <v>2019</v>
      </c>
      <c r="E113" t="s">
        <v>257</v>
      </c>
      <c r="F113">
        <v>1841.004464285714</v>
      </c>
      <c r="G113">
        <v>234.10982142857139</v>
      </c>
      <c r="H113">
        <v>197.83928571428569</v>
      </c>
      <c r="I113">
        <v>167.6179269645703</v>
      </c>
      <c r="J113">
        <v>0</v>
      </c>
      <c r="K113">
        <v>0</v>
      </c>
      <c r="L113">
        <v>0</v>
      </c>
      <c r="M113">
        <v>0</v>
      </c>
      <c r="N113">
        <v>2044.892926964571</v>
      </c>
      <c r="O113">
        <v>0</v>
      </c>
      <c r="P113">
        <v>0</v>
      </c>
      <c r="Q113">
        <v>51160.54</v>
      </c>
      <c r="R113">
        <v>2600</v>
      </c>
      <c r="S113">
        <v>0</v>
      </c>
      <c r="T113">
        <v>8466.5852649645713</v>
      </c>
      <c r="U113">
        <v>14210.98</v>
      </c>
      <c r="V113">
        <v>0</v>
      </c>
      <c r="W113">
        <v>2791.85</v>
      </c>
      <c r="X113">
        <v>99.76</v>
      </c>
      <c r="Y113">
        <v>1</v>
      </c>
    </row>
    <row r="114" spans="1:25">
      <c r="A114">
        <v>924934867</v>
      </c>
      <c r="B114">
        <v>1032018</v>
      </c>
      <c r="C114">
        <v>103</v>
      </c>
      <c r="D114">
        <v>2018</v>
      </c>
      <c r="E114" t="s">
        <v>257</v>
      </c>
      <c r="F114">
        <v>2164.4329044117649</v>
      </c>
      <c r="G114">
        <v>315.67003676470591</v>
      </c>
      <c r="H114">
        <v>209.31525735294119</v>
      </c>
      <c r="I114">
        <v>167.6179269645703</v>
      </c>
      <c r="J114">
        <v>0</v>
      </c>
      <c r="K114">
        <v>0</v>
      </c>
      <c r="L114">
        <v>0</v>
      </c>
      <c r="M114">
        <v>0</v>
      </c>
      <c r="N114">
        <v>2438.4056107881001</v>
      </c>
      <c r="O114">
        <v>0</v>
      </c>
      <c r="P114">
        <v>0</v>
      </c>
      <c r="Q114">
        <v>52191.75</v>
      </c>
      <c r="R114">
        <v>2412</v>
      </c>
      <c r="S114">
        <v>0</v>
      </c>
      <c r="T114">
        <v>8749.1293357881004</v>
      </c>
      <c r="U114">
        <v>14210.98</v>
      </c>
      <c r="V114">
        <v>0</v>
      </c>
      <c r="W114">
        <v>2791.85</v>
      </c>
      <c r="X114">
        <v>99.76</v>
      </c>
      <c r="Y114">
        <v>1</v>
      </c>
    </row>
    <row r="115" spans="1:25">
      <c r="A115">
        <v>924934867</v>
      </c>
      <c r="B115">
        <v>1032022</v>
      </c>
      <c r="C115">
        <v>103</v>
      </c>
      <c r="D115">
        <v>2022</v>
      </c>
      <c r="E115" t="s">
        <v>257</v>
      </c>
      <c r="F115">
        <v>4873</v>
      </c>
      <c r="G115">
        <v>875</v>
      </c>
      <c r="H115">
        <v>253</v>
      </c>
      <c r="I115">
        <v>167.6179269645703</v>
      </c>
      <c r="J115">
        <v>0</v>
      </c>
      <c r="K115">
        <v>0</v>
      </c>
      <c r="L115">
        <v>0</v>
      </c>
      <c r="M115">
        <v>0</v>
      </c>
      <c r="N115">
        <v>5662.61792696457</v>
      </c>
      <c r="O115">
        <v>0</v>
      </c>
      <c r="P115">
        <v>0</v>
      </c>
      <c r="Q115">
        <v>60303.06</v>
      </c>
      <c r="R115">
        <v>2702</v>
      </c>
      <c r="S115">
        <v>0</v>
      </c>
      <c r="T115">
        <v>12869.25650896457</v>
      </c>
      <c r="U115">
        <v>14250.46</v>
      </c>
      <c r="V115">
        <v>0</v>
      </c>
      <c r="W115">
        <v>2857.65</v>
      </c>
      <c r="X115">
        <v>99.76</v>
      </c>
      <c r="Y115">
        <v>1</v>
      </c>
    </row>
    <row r="116" spans="1:25">
      <c r="A116">
        <v>924934867</v>
      </c>
      <c r="B116">
        <v>1032021</v>
      </c>
      <c r="C116">
        <v>103</v>
      </c>
      <c r="D116">
        <v>2021</v>
      </c>
      <c r="E116" t="s">
        <v>257</v>
      </c>
      <c r="F116">
        <v>2226.540268456376</v>
      </c>
      <c r="G116">
        <v>2278.1761744966439</v>
      </c>
      <c r="H116">
        <v>1462.3288590604029</v>
      </c>
      <c r="I116">
        <v>167.6179269645703</v>
      </c>
      <c r="J116">
        <v>0</v>
      </c>
      <c r="K116">
        <v>0</v>
      </c>
      <c r="L116">
        <v>0</v>
      </c>
      <c r="M116">
        <v>0</v>
      </c>
      <c r="N116">
        <v>3210.0055108571869</v>
      </c>
      <c r="O116">
        <v>0</v>
      </c>
      <c r="P116">
        <v>0</v>
      </c>
      <c r="Q116">
        <v>60301.04</v>
      </c>
      <c r="R116">
        <v>2504</v>
      </c>
      <c r="S116">
        <v>103.6554694229113</v>
      </c>
      <c r="T116">
        <v>10322.148668280101</v>
      </c>
      <c r="U116">
        <v>14250.46</v>
      </c>
      <c r="V116">
        <v>0</v>
      </c>
      <c r="W116">
        <v>2791.85</v>
      </c>
      <c r="X116">
        <v>99.76</v>
      </c>
      <c r="Y116">
        <v>1</v>
      </c>
    </row>
    <row r="117" spans="1:25">
      <c r="A117">
        <v>924934867</v>
      </c>
      <c r="B117">
        <v>1032020</v>
      </c>
      <c r="C117">
        <v>103</v>
      </c>
      <c r="D117">
        <v>2020</v>
      </c>
      <c r="E117" t="s">
        <v>257</v>
      </c>
      <c r="F117">
        <v>2265.211120764553</v>
      </c>
      <c r="G117">
        <v>804.26759339704608</v>
      </c>
      <c r="H117">
        <v>162.5647263249349</v>
      </c>
      <c r="I117">
        <v>167.6179269645703</v>
      </c>
      <c r="J117">
        <v>0</v>
      </c>
      <c r="K117">
        <v>0</v>
      </c>
      <c r="L117">
        <v>0</v>
      </c>
      <c r="M117">
        <v>0</v>
      </c>
      <c r="N117">
        <v>3074.531914801235</v>
      </c>
      <c r="O117">
        <v>0</v>
      </c>
      <c r="P117">
        <v>0</v>
      </c>
      <c r="Q117">
        <v>51631.199999999997</v>
      </c>
      <c r="R117">
        <v>3021</v>
      </c>
      <c r="S117">
        <v>17.51158645276292</v>
      </c>
      <c r="T117">
        <v>9969.8941412539989</v>
      </c>
      <c r="U117">
        <v>14250.46</v>
      </c>
      <c r="V117">
        <v>0</v>
      </c>
      <c r="W117">
        <v>2791.85</v>
      </c>
      <c r="X117">
        <v>99.76</v>
      </c>
      <c r="Y117">
        <v>1</v>
      </c>
    </row>
    <row r="118" spans="1:25">
      <c r="A118">
        <v>924527994</v>
      </c>
      <c r="B118">
        <v>1042018</v>
      </c>
      <c r="C118">
        <v>104</v>
      </c>
      <c r="D118">
        <v>2018</v>
      </c>
      <c r="E118" t="s">
        <v>160</v>
      </c>
      <c r="F118">
        <v>0</v>
      </c>
      <c r="G118">
        <v>0</v>
      </c>
      <c r="H118">
        <v>0</v>
      </c>
      <c r="I118">
        <v>4.5570130146531467</v>
      </c>
      <c r="J118">
        <v>0</v>
      </c>
      <c r="K118">
        <v>0</v>
      </c>
      <c r="L118">
        <v>0</v>
      </c>
      <c r="M118">
        <v>0</v>
      </c>
      <c r="N118">
        <v>4.5570130146531467</v>
      </c>
      <c r="O118">
        <v>121698.94</v>
      </c>
      <c r="P118">
        <v>662</v>
      </c>
      <c r="Q118">
        <v>8159.79</v>
      </c>
      <c r="R118">
        <v>38</v>
      </c>
      <c r="S118">
        <v>0</v>
      </c>
      <c r="T118">
        <v>10405.004144014651</v>
      </c>
      <c r="U118">
        <v>2477.0500000000002</v>
      </c>
      <c r="V118">
        <v>0</v>
      </c>
      <c r="W118">
        <v>1456.97</v>
      </c>
      <c r="X118">
        <v>154.13999999999999</v>
      </c>
      <c r="Y118">
        <v>1</v>
      </c>
    </row>
    <row r="119" spans="1:25">
      <c r="A119">
        <v>924527994</v>
      </c>
      <c r="B119">
        <v>1042020</v>
      </c>
      <c r="C119">
        <v>104</v>
      </c>
      <c r="D119">
        <v>2020</v>
      </c>
      <c r="E119" t="s">
        <v>160</v>
      </c>
      <c r="F119">
        <v>211.7619461337967</v>
      </c>
      <c r="G119">
        <v>66.30929626411816</v>
      </c>
      <c r="H119">
        <v>0</v>
      </c>
      <c r="I119">
        <v>4.5570130146531467</v>
      </c>
      <c r="J119">
        <v>0</v>
      </c>
      <c r="K119">
        <v>0</v>
      </c>
      <c r="L119">
        <v>0</v>
      </c>
      <c r="M119">
        <v>0</v>
      </c>
      <c r="N119">
        <v>282.62825541256802</v>
      </c>
      <c r="O119">
        <v>116495.42</v>
      </c>
      <c r="P119">
        <v>2576</v>
      </c>
      <c r="Q119">
        <v>7832.55</v>
      </c>
      <c r="R119">
        <v>162</v>
      </c>
      <c r="S119">
        <v>0</v>
      </c>
      <c r="T119">
        <v>12307.927614412571</v>
      </c>
      <c r="U119">
        <v>2477.0500000000002</v>
      </c>
      <c r="V119">
        <v>0</v>
      </c>
      <c r="W119">
        <v>1818.91</v>
      </c>
      <c r="X119">
        <v>154.13999999999999</v>
      </c>
      <c r="Y119">
        <v>1</v>
      </c>
    </row>
    <row r="120" spans="1:25">
      <c r="A120">
        <v>924527994</v>
      </c>
      <c r="B120">
        <v>1042021</v>
      </c>
      <c r="C120">
        <v>104</v>
      </c>
      <c r="D120">
        <v>2021</v>
      </c>
      <c r="E120" t="s">
        <v>160</v>
      </c>
      <c r="F120">
        <v>374.87667785234902</v>
      </c>
      <c r="G120">
        <v>54.734060402684563</v>
      </c>
      <c r="H120">
        <v>0</v>
      </c>
      <c r="I120">
        <v>4.5570130146531467</v>
      </c>
      <c r="J120">
        <v>0</v>
      </c>
      <c r="K120">
        <v>0</v>
      </c>
      <c r="L120">
        <v>0</v>
      </c>
      <c r="M120">
        <v>0</v>
      </c>
      <c r="N120">
        <v>434.16775126968668</v>
      </c>
      <c r="O120">
        <v>113893.66</v>
      </c>
      <c r="P120">
        <v>2576</v>
      </c>
      <c r="Q120">
        <v>7669.9400000000014</v>
      </c>
      <c r="R120">
        <v>161</v>
      </c>
      <c r="S120">
        <v>0</v>
      </c>
      <c r="T120">
        <v>12251.968671269689</v>
      </c>
      <c r="U120">
        <v>2477.0500000000002</v>
      </c>
      <c r="V120">
        <v>0</v>
      </c>
      <c r="W120">
        <v>1818.91</v>
      </c>
      <c r="X120">
        <v>154.13999999999999</v>
      </c>
      <c r="Y120">
        <v>1</v>
      </c>
    </row>
    <row r="121" spans="1:25">
      <c r="A121">
        <v>924527994</v>
      </c>
      <c r="B121">
        <v>1042019</v>
      </c>
      <c r="C121">
        <v>104</v>
      </c>
      <c r="D121">
        <v>2019</v>
      </c>
      <c r="E121" t="s">
        <v>160</v>
      </c>
      <c r="F121">
        <v>0</v>
      </c>
      <c r="G121">
        <v>0</v>
      </c>
      <c r="H121">
        <v>0</v>
      </c>
      <c r="I121">
        <v>4.5570130146531467</v>
      </c>
      <c r="J121">
        <v>0</v>
      </c>
      <c r="K121">
        <v>0</v>
      </c>
      <c r="L121">
        <v>0</v>
      </c>
      <c r="M121">
        <v>0</v>
      </c>
      <c r="N121">
        <v>4.5570130146531467</v>
      </c>
      <c r="O121">
        <v>119097.18</v>
      </c>
      <c r="P121">
        <v>2576</v>
      </c>
      <c r="Q121">
        <v>7996.17</v>
      </c>
      <c r="R121">
        <v>162</v>
      </c>
      <c r="S121">
        <v>0</v>
      </c>
      <c r="T121">
        <v>12236.43025801465</v>
      </c>
      <c r="U121">
        <v>2477.0500000000002</v>
      </c>
      <c r="V121">
        <v>0</v>
      </c>
      <c r="W121">
        <v>1456.97</v>
      </c>
      <c r="X121">
        <v>154.13999999999999</v>
      </c>
      <c r="Y121">
        <v>1</v>
      </c>
    </row>
    <row r="122" spans="1:25">
      <c r="A122">
        <v>924527994</v>
      </c>
      <c r="B122">
        <v>1042022</v>
      </c>
      <c r="C122">
        <v>104</v>
      </c>
      <c r="D122">
        <v>2022</v>
      </c>
      <c r="E122" t="s">
        <v>160</v>
      </c>
      <c r="F122">
        <v>385</v>
      </c>
      <c r="G122">
        <v>60</v>
      </c>
      <c r="H122">
        <v>0</v>
      </c>
      <c r="I122">
        <v>4.5570130146531467</v>
      </c>
      <c r="J122">
        <v>0</v>
      </c>
      <c r="K122">
        <v>0</v>
      </c>
      <c r="L122">
        <v>0</v>
      </c>
      <c r="M122">
        <v>0</v>
      </c>
      <c r="N122">
        <v>449.55701301465308</v>
      </c>
      <c r="O122">
        <v>111291.9</v>
      </c>
      <c r="P122">
        <v>2576</v>
      </c>
      <c r="Q122">
        <v>7507.33</v>
      </c>
      <c r="R122">
        <v>161</v>
      </c>
      <c r="S122">
        <v>0</v>
      </c>
      <c r="T122">
        <v>12060.85949401465</v>
      </c>
      <c r="U122">
        <v>2477.0500000000002</v>
      </c>
      <c r="V122">
        <v>0</v>
      </c>
      <c r="W122">
        <v>1818.91</v>
      </c>
      <c r="X122">
        <v>154.13999999999999</v>
      </c>
      <c r="Y122">
        <v>1</v>
      </c>
    </row>
    <row r="123" spans="1:25">
      <c r="A123">
        <v>919173122</v>
      </c>
      <c r="B123">
        <v>1162021</v>
      </c>
      <c r="C123">
        <v>116</v>
      </c>
      <c r="D123">
        <v>2021</v>
      </c>
      <c r="E123" t="s">
        <v>161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7.07</v>
      </c>
      <c r="R123">
        <v>5</v>
      </c>
      <c r="S123">
        <v>0</v>
      </c>
      <c r="T123">
        <v>5.5281289999999998</v>
      </c>
      <c r="U123">
        <v>0</v>
      </c>
      <c r="V123">
        <v>0</v>
      </c>
      <c r="W123">
        <v>672.21</v>
      </c>
      <c r="X123">
        <v>0</v>
      </c>
      <c r="Y123">
        <v>0</v>
      </c>
    </row>
    <row r="124" spans="1:25">
      <c r="A124">
        <v>919173122</v>
      </c>
      <c r="B124">
        <v>1162019</v>
      </c>
      <c r="C124">
        <v>116</v>
      </c>
      <c r="D124">
        <v>2019</v>
      </c>
      <c r="E124" t="s">
        <v>161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17.170000000000002</v>
      </c>
      <c r="R124">
        <v>170</v>
      </c>
      <c r="S124">
        <v>0</v>
      </c>
      <c r="T124">
        <v>171.282599</v>
      </c>
      <c r="U124">
        <v>0</v>
      </c>
      <c r="V124">
        <v>0</v>
      </c>
      <c r="W124">
        <v>672.21</v>
      </c>
      <c r="X124">
        <v>0</v>
      </c>
      <c r="Y124">
        <v>0</v>
      </c>
    </row>
    <row r="125" spans="1:25">
      <c r="A125">
        <v>919173122</v>
      </c>
      <c r="B125">
        <v>1162022</v>
      </c>
      <c r="C125">
        <v>116</v>
      </c>
      <c r="D125">
        <v>2022</v>
      </c>
      <c r="E125" t="s">
        <v>161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672.21</v>
      </c>
      <c r="X125">
        <v>0</v>
      </c>
      <c r="Y125">
        <v>0</v>
      </c>
    </row>
    <row r="126" spans="1:25">
      <c r="A126">
        <v>919173122</v>
      </c>
      <c r="B126">
        <v>1162018</v>
      </c>
      <c r="C126">
        <v>116</v>
      </c>
      <c r="D126">
        <v>2018</v>
      </c>
      <c r="E126" t="s">
        <v>161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188.87</v>
      </c>
      <c r="R126">
        <v>170</v>
      </c>
      <c r="S126">
        <v>0</v>
      </c>
      <c r="T126">
        <v>184.10858899999999</v>
      </c>
      <c r="U126">
        <v>0</v>
      </c>
      <c r="V126">
        <v>0</v>
      </c>
      <c r="W126">
        <v>672.21</v>
      </c>
      <c r="X126">
        <v>0</v>
      </c>
      <c r="Y126">
        <v>0</v>
      </c>
    </row>
    <row r="127" spans="1:25">
      <c r="A127">
        <v>919173122</v>
      </c>
      <c r="B127">
        <v>1162020</v>
      </c>
      <c r="C127">
        <v>116</v>
      </c>
      <c r="D127">
        <v>2020</v>
      </c>
      <c r="E127" t="s">
        <v>161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12.12</v>
      </c>
      <c r="R127">
        <v>5</v>
      </c>
      <c r="S127">
        <v>0</v>
      </c>
      <c r="T127">
        <v>5.9053640000000014</v>
      </c>
      <c r="U127">
        <v>0</v>
      </c>
      <c r="V127">
        <v>0</v>
      </c>
      <c r="W127">
        <v>672.21</v>
      </c>
      <c r="X127">
        <v>0</v>
      </c>
      <c r="Y127">
        <v>0</v>
      </c>
    </row>
    <row r="128" spans="1:25">
      <c r="A128">
        <v>877051412</v>
      </c>
      <c r="B128">
        <v>1212021</v>
      </c>
      <c r="C128">
        <v>121</v>
      </c>
      <c r="D128">
        <v>2021</v>
      </c>
      <c r="E128" t="s">
        <v>162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</row>
    <row r="129" spans="1:25">
      <c r="A129">
        <v>877051412</v>
      </c>
      <c r="B129">
        <v>1212020</v>
      </c>
      <c r="C129">
        <v>121</v>
      </c>
      <c r="D129">
        <v>2020</v>
      </c>
      <c r="E129" t="s">
        <v>162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</row>
    <row r="130" spans="1:25">
      <c r="A130">
        <v>877051412</v>
      </c>
      <c r="B130">
        <v>1212022</v>
      </c>
      <c r="C130">
        <v>121</v>
      </c>
      <c r="D130">
        <v>2022</v>
      </c>
      <c r="E130" t="s">
        <v>162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</row>
    <row r="131" spans="1:25">
      <c r="A131">
        <v>877051412</v>
      </c>
      <c r="B131">
        <v>1212018</v>
      </c>
      <c r="C131">
        <v>121</v>
      </c>
      <c r="D131">
        <v>2018</v>
      </c>
      <c r="E131" t="s">
        <v>162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</row>
    <row r="132" spans="1:25">
      <c r="A132">
        <v>877051412</v>
      </c>
      <c r="B132">
        <v>1212019</v>
      </c>
      <c r="C132">
        <v>121</v>
      </c>
      <c r="D132">
        <v>2019</v>
      </c>
      <c r="E132" t="s">
        <v>162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</row>
    <row r="133" spans="1:25">
      <c r="A133">
        <v>923152601</v>
      </c>
      <c r="B133">
        <v>1322021</v>
      </c>
      <c r="C133">
        <v>132</v>
      </c>
      <c r="D133">
        <v>2021</v>
      </c>
      <c r="E133" t="s">
        <v>79</v>
      </c>
      <c r="F133">
        <v>3862.3657718120799</v>
      </c>
      <c r="G133">
        <v>4002.8154362416099</v>
      </c>
      <c r="H133">
        <v>1174.200503355705</v>
      </c>
      <c r="I133">
        <v>2122.06557001493</v>
      </c>
      <c r="J133">
        <v>388.2</v>
      </c>
      <c r="K133">
        <v>0</v>
      </c>
      <c r="L133">
        <v>0</v>
      </c>
      <c r="M133">
        <v>0</v>
      </c>
      <c r="N133">
        <v>9201.2462747129175</v>
      </c>
      <c r="O133">
        <v>10653.48</v>
      </c>
      <c r="P133">
        <v>364</v>
      </c>
      <c r="Q133">
        <v>190941.51</v>
      </c>
      <c r="R133">
        <v>7068</v>
      </c>
      <c r="S133">
        <v>0</v>
      </c>
      <c r="T133">
        <v>31692.392027712918</v>
      </c>
      <c r="U133">
        <v>23597.83</v>
      </c>
      <c r="V133">
        <v>307.81</v>
      </c>
      <c r="W133">
        <v>14141.42</v>
      </c>
      <c r="X133">
        <v>651.07000000000005</v>
      </c>
      <c r="Y133">
        <v>1</v>
      </c>
    </row>
    <row r="134" spans="1:25">
      <c r="A134">
        <v>923152601</v>
      </c>
      <c r="B134">
        <v>1322019</v>
      </c>
      <c r="C134">
        <v>132</v>
      </c>
      <c r="D134">
        <v>2019</v>
      </c>
      <c r="E134" t="s">
        <v>79</v>
      </c>
      <c r="F134">
        <v>4694.2866071428571</v>
      </c>
      <c r="G134">
        <v>6435.2723214285716</v>
      </c>
      <c r="H134">
        <v>2626.866071428572</v>
      </c>
      <c r="I134">
        <v>2122.06557001493</v>
      </c>
      <c r="J134">
        <v>388.2</v>
      </c>
      <c r="K134">
        <v>0</v>
      </c>
      <c r="L134">
        <v>0</v>
      </c>
      <c r="M134">
        <v>0</v>
      </c>
      <c r="N134">
        <v>11012.95842715779</v>
      </c>
      <c r="O134">
        <v>1449.35</v>
      </c>
      <c r="P134">
        <v>191</v>
      </c>
      <c r="Q134">
        <v>119015.37</v>
      </c>
      <c r="R134">
        <v>5784</v>
      </c>
      <c r="S134">
        <v>0</v>
      </c>
      <c r="T134">
        <v>25986.673011157789</v>
      </c>
      <c r="U134">
        <v>23548.97</v>
      </c>
      <c r="V134">
        <v>307.81</v>
      </c>
      <c r="W134">
        <v>11051.53</v>
      </c>
      <c r="X134">
        <v>607.80999999999995</v>
      </c>
      <c r="Y134">
        <v>1</v>
      </c>
    </row>
    <row r="135" spans="1:25">
      <c r="A135">
        <v>923152601</v>
      </c>
      <c r="B135">
        <v>1322018</v>
      </c>
      <c r="C135">
        <v>132</v>
      </c>
      <c r="D135">
        <v>2018</v>
      </c>
      <c r="E135" t="s">
        <v>79</v>
      </c>
      <c r="F135">
        <v>5921.9246323529414</v>
      </c>
      <c r="G135">
        <v>6500.0873161764712</v>
      </c>
      <c r="H135">
        <v>2337.542279411764</v>
      </c>
      <c r="I135">
        <v>2122.06557001493</v>
      </c>
      <c r="J135">
        <v>388.2</v>
      </c>
      <c r="K135">
        <v>0</v>
      </c>
      <c r="L135">
        <v>0</v>
      </c>
      <c r="M135">
        <v>0</v>
      </c>
      <c r="N135">
        <v>12594.73523913258</v>
      </c>
      <c r="O135">
        <v>1642.26</v>
      </c>
      <c r="P135">
        <v>191</v>
      </c>
      <c r="Q135">
        <v>119265.85</v>
      </c>
      <c r="R135">
        <v>6380</v>
      </c>
      <c r="S135">
        <v>0</v>
      </c>
      <c r="T135">
        <v>28197.57105613258</v>
      </c>
      <c r="U135">
        <v>23322.62</v>
      </c>
      <c r="V135">
        <v>307.81</v>
      </c>
      <c r="W135">
        <v>11051.53</v>
      </c>
      <c r="X135">
        <v>607.80999999999995</v>
      </c>
      <c r="Y135">
        <v>1</v>
      </c>
    </row>
    <row r="136" spans="1:25">
      <c r="A136">
        <v>923152601</v>
      </c>
      <c r="B136">
        <v>1322020</v>
      </c>
      <c r="C136">
        <v>132</v>
      </c>
      <c r="D136">
        <v>2020</v>
      </c>
      <c r="E136" t="s">
        <v>79</v>
      </c>
      <c r="F136">
        <v>6147.5134665508249</v>
      </c>
      <c r="G136">
        <v>3829.8966116420502</v>
      </c>
      <c r="H136">
        <v>1716.555169417898</v>
      </c>
      <c r="I136">
        <v>2122.06557001493</v>
      </c>
      <c r="J136">
        <v>388.2</v>
      </c>
      <c r="K136">
        <v>0</v>
      </c>
      <c r="L136">
        <v>0</v>
      </c>
      <c r="M136">
        <v>0</v>
      </c>
      <c r="N136">
        <v>10771.12047878991</v>
      </c>
      <c r="O136">
        <v>2463.39</v>
      </c>
      <c r="P136">
        <v>227</v>
      </c>
      <c r="Q136">
        <v>188133.71</v>
      </c>
      <c r="R136">
        <v>5700</v>
      </c>
      <c r="S136">
        <v>217.8003565062389</v>
      </c>
      <c r="T136">
        <v>31153.524205296151</v>
      </c>
      <c r="U136">
        <v>23597.83</v>
      </c>
      <c r="V136">
        <v>307.81</v>
      </c>
      <c r="W136">
        <v>14015.64</v>
      </c>
      <c r="X136">
        <v>640.71</v>
      </c>
      <c r="Y136">
        <v>1</v>
      </c>
    </row>
    <row r="137" spans="1:25">
      <c r="A137">
        <v>923152601</v>
      </c>
      <c r="B137">
        <v>1322022</v>
      </c>
      <c r="C137">
        <v>132</v>
      </c>
      <c r="D137">
        <v>2022</v>
      </c>
      <c r="E137" t="s">
        <v>79</v>
      </c>
      <c r="F137">
        <v>4223</v>
      </c>
      <c r="G137">
        <v>6009.0000000000009</v>
      </c>
      <c r="H137">
        <v>3092</v>
      </c>
      <c r="I137">
        <v>2122.06557001493</v>
      </c>
      <c r="J137">
        <v>388.2</v>
      </c>
      <c r="K137">
        <v>0</v>
      </c>
      <c r="L137">
        <v>0</v>
      </c>
      <c r="M137">
        <v>0</v>
      </c>
      <c r="N137">
        <v>9650.2655700149298</v>
      </c>
      <c r="O137">
        <v>76289.34</v>
      </c>
      <c r="P137">
        <v>2285</v>
      </c>
      <c r="Q137">
        <v>190943.53</v>
      </c>
      <c r="R137">
        <v>7220</v>
      </c>
      <c r="S137">
        <v>-97</v>
      </c>
      <c r="T137">
        <v>39020.560959014932</v>
      </c>
      <c r="U137">
        <v>23597.83</v>
      </c>
      <c r="V137">
        <v>307.81</v>
      </c>
      <c r="W137">
        <v>14855.5</v>
      </c>
      <c r="X137">
        <v>651.07000000000005</v>
      </c>
      <c r="Y137">
        <v>1</v>
      </c>
    </row>
    <row r="138" spans="1:25">
      <c r="A138">
        <v>921683057</v>
      </c>
      <c r="B138">
        <v>1332019</v>
      </c>
      <c r="C138">
        <v>133</v>
      </c>
      <c r="D138">
        <v>2019</v>
      </c>
      <c r="E138" t="s">
        <v>80</v>
      </c>
      <c r="F138">
        <v>3191.807142857142</v>
      </c>
      <c r="G138">
        <v>1604.6964285714289</v>
      </c>
      <c r="H138">
        <v>154.97410714285709</v>
      </c>
      <c r="I138">
        <v>219.2525131419967</v>
      </c>
      <c r="J138">
        <v>0</v>
      </c>
      <c r="K138">
        <v>0</v>
      </c>
      <c r="L138">
        <v>0</v>
      </c>
      <c r="M138">
        <v>0</v>
      </c>
      <c r="N138">
        <v>4860.7819774277114</v>
      </c>
      <c r="O138">
        <v>107.06</v>
      </c>
      <c r="P138">
        <v>4</v>
      </c>
      <c r="Q138">
        <v>89482.97</v>
      </c>
      <c r="R138">
        <v>4728</v>
      </c>
      <c r="S138">
        <v>2336.3032490974729</v>
      </c>
      <c r="T138">
        <v>18621.460467525179</v>
      </c>
      <c r="U138">
        <v>28912.67</v>
      </c>
      <c r="V138">
        <v>1038.57</v>
      </c>
      <c r="W138">
        <v>5366.98</v>
      </c>
      <c r="X138">
        <v>1206.8</v>
      </c>
      <c r="Y138">
        <v>1</v>
      </c>
    </row>
    <row r="139" spans="1:25">
      <c r="A139">
        <v>921683057</v>
      </c>
      <c r="B139">
        <v>1332020</v>
      </c>
      <c r="C139">
        <v>133</v>
      </c>
      <c r="D139">
        <v>2020</v>
      </c>
      <c r="E139" t="s">
        <v>80</v>
      </c>
      <c r="F139">
        <v>3211.722849695916</v>
      </c>
      <c r="G139">
        <v>1789.2814943527369</v>
      </c>
      <c r="H139">
        <v>223.52649869678541</v>
      </c>
      <c r="I139">
        <v>219.2525131419967</v>
      </c>
      <c r="J139">
        <v>0</v>
      </c>
      <c r="K139">
        <v>0</v>
      </c>
      <c r="L139">
        <v>0</v>
      </c>
      <c r="M139">
        <v>0</v>
      </c>
      <c r="N139">
        <v>4996.7303584938654</v>
      </c>
      <c r="O139">
        <v>103.02</v>
      </c>
      <c r="P139">
        <v>4</v>
      </c>
      <c r="Q139">
        <v>87057.96</v>
      </c>
      <c r="R139">
        <v>3411</v>
      </c>
      <c r="S139">
        <v>2077.311942959001</v>
      </c>
      <c r="T139">
        <v>16999.967507452871</v>
      </c>
      <c r="U139">
        <v>28912.67</v>
      </c>
      <c r="V139">
        <v>1038.57</v>
      </c>
      <c r="W139">
        <v>5366.98</v>
      </c>
      <c r="X139">
        <v>1206.8</v>
      </c>
      <c r="Y139">
        <v>1</v>
      </c>
    </row>
    <row r="140" spans="1:25">
      <c r="A140">
        <v>921683057</v>
      </c>
      <c r="B140">
        <v>1332021</v>
      </c>
      <c r="C140">
        <v>133</v>
      </c>
      <c r="D140">
        <v>2021</v>
      </c>
      <c r="E140" t="s">
        <v>80</v>
      </c>
      <c r="F140">
        <v>4929.1635906040256</v>
      </c>
      <c r="G140">
        <v>1490.2122483221481</v>
      </c>
      <c r="H140">
        <v>448.19966442953012</v>
      </c>
      <c r="I140">
        <v>219.2525131419967</v>
      </c>
      <c r="J140">
        <v>0</v>
      </c>
      <c r="K140">
        <v>0</v>
      </c>
      <c r="L140">
        <v>0</v>
      </c>
      <c r="M140">
        <v>0</v>
      </c>
      <c r="N140">
        <v>6190.4286876386404</v>
      </c>
      <c r="O140">
        <v>99.99</v>
      </c>
      <c r="P140">
        <v>3</v>
      </c>
      <c r="Q140">
        <v>85420.75</v>
      </c>
      <c r="R140">
        <v>3491</v>
      </c>
      <c r="S140">
        <v>779.5314384151593</v>
      </c>
      <c r="T140">
        <v>16852.359404053801</v>
      </c>
      <c r="U140">
        <v>28912.67</v>
      </c>
      <c r="V140">
        <v>1038.57</v>
      </c>
      <c r="W140">
        <v>5366.98</v>
      </c>
      <c r="X140">
        <v>1206.8</v>
      </c>
      <c r="Y140">
        <v>1</v>
      </c>
    </row>
    <row r="141" spans="1:25">
      <c r="A141">
        <v>921683057</v>
      </c>
      <c r="B141">
        <v>1332018</v>
      </c>
      <c r="C141">
        <v>133</v>
      </c>
      <c r="D141">
        <v>2018</v>
      </c>
      <c r="E141" t="s">
        <v>80</v>
      </c>
      <c r="F141">
        <v>2984.7224264705878</v>
      </c>
      <c r="G141">
        <v>4551.7582720588234</v>
      </c>
      <c r="H141">
        <v>1482.17830882353</v>
      </c>
      <c r="I141">
        <v>219.2525131419967</v>
      </c>
      <c r="J141">
        <v>0</v>
      </c>
      <c r="K141">
        <v>0</v>
      </c>
      <c r="L141">
        <v>0</v>
      </c>
      <c r="M141">
        <v>0</v>
      </c>
      <c r="N141">
        <v>6273.554902847879</v>
      </c>
      <c r="O141">
        <v>111.1</v>
      </c>
      <c r="P141">
        <v>10</v>
      </c>
      <c r="Q141">
        <v>92545.29</v>
      </c>
      <c r="R141">
        <v>6350</v>
      </c>
      <c r="S141">
        <v>49.845018450184497</v>
      </c>
      <c r="T141">
        <v>19604.83225429806</v>
      </c>
      <c r="U141">
        <v>28912.67</v>
      </c>
      <c r="V141">
        <v>1038.57</v>
      </c>
      <c r="W141">
        <v>5366.98</v>
      </c>
      <c r="X141">
        <v>1206.8</v>
      </c>
      <c r="Y141">
        <v>1</v>
      </c>
    </row>
    <row r="142" spans="1:25">
      <c r="A142">
        <v>921683057</v>
      </c>
      <c r="B142">
        <v>1332022</v>
      </c>
      <c r="C142">
        <v>133</v>
      </c>
      <c r="D142">
        <v>2022</v>
      </c>
      <c r="E142" t="s">
        <v>80</v>
      </c>
      <c r="F142">
        <v>8006</v>
      </c>
      <c r="G142">
        <v>3625</v>
      </c>
      <c r="H142">
        <v>656</v>
      </c>
      <c r="I142">
        <v>219.2525131419967</v>
      </c>
      <c r="J142">
        <v>0</v>
      </c>
      <c r="K142">
        <v>0</v>
      </c>
      <c r="L142">
        <v>0</v>
      </c>
      <c r="M142">
        <v>0</v>
      </c>
      <c r="N142">
        <v>11194.252513142001</v>
      </c>
      <c r="O142">
        <v>95.95</v>
      </c>
      <c r="P142">
        <v>4</v>
      </c>
      <c r="Q142">
        <v>84138.05</v>
      </c>
      <c r="R142">
        <v>3441</v>
      </c>
      <c r="S142">
        <v>0</v>
      </c>
      <c r="T142">
        <v>20931.532313142001</v>
      </c>
      <c r="U142">
        <v>28912.67</v>
      </c>
      <c r="V142">
        <v>1038.57</v>
      </c>
      <c r="W142">
        <v>5156.2700000000004</v>
      </c>
      <c r="X142">
        <v>1206.8</v>
      </c>
      <c r="Y142">
        <v>1</v>
      </c>
    </row>
    <row r="143" spans="1:25">
      <c r="A143">
        <v>923436596</v>
      </c>
      <c r="B143">
        <v>1352018</v>
      </c>
      <c r="C143">
        <v>135</v>
      </c>
      <c r="D143">
        <v>2018</v>
      </c>
      <c r="E143" t="s">
        <v>163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180.79</v>
      </c>
      <c r="R143">
        <v>79</v>
      </c>
      <c r="S143">
        <v>0</v>
      </c>
      <c r="T143">
        <v>92.505013000000005</v>
      </c>
      <c r="U143">
        <v>0</v>
      </c>
      <c r="V143">
        <v>0</v>
      </c>
      <c r="W143">
        <v>551.59</v>
      </c>
      <c r="X143">
        <v>0</v>
      </c>
      <c r="Y143">
        <v>0</v>
      </c>
    </row>
    <row r="144" spans="1:25">
      <c r="A144">
        <v>923436596</v>
      </c>
      <c r="B144">
        <v>1352021</v>
      </c>
      <c r="C144">
        <v>135</v>
      </c>
      <c r="D144">
        <v>2021</v>
      </c>
      <c r="E144" t="s">
        <v>163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33.33</v>
      </c>
      <c r="R144">
        <v>4</v>
      </c>
      <c r="S144">
        <v>0</v>
      </c>
      <c r="T144">
        <v>6.489751</v>
      </c>
      <c r="U144">
        <v>0</v>
      </c>
      <c r="V144">
        <v>0</v>
      </c>
      <c r="W144">
        <v>617.39</v>
      </c>
      <c r="X144">
        <v>0</v>
      </c>
      <c r="Y144">
        <v>0</v>
      </c>
    </row>
    <row r="145" spans="1:25">
      <c r="A145">
        <v>923436596</v>
      </c>
      <c r="B145">
        <v>1352022</v>
      </c>
      <c r="C145">
        <v>135</v>
      </c>
      <c r="D145">
        <v>2022</v>
      </c>
      <c r="E145" t="s">
        <v>163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29.29</v>
      </c>
      <c r="R145">
        <v>4</v>
      </c>
      <c r="S145">
        <v>0</v>
      </c>
      <c r="T145">
        <v>6.1879629999999999</v>
      </c>
      <c r="U145">
        <v>0</v>
      </c>
      <c r="V145">
        <v>0</v>
      </c>
      <c r="W145">
        <v>617.39</v>
      </c>
      <c r="X145">
        <v>0</v>
      </c>
      <c r="Y145">
        <v>0</v>
      </c>
    </row>
    <row r="146" spans="1:25">
      <c r="A146">
        <v>923436596</v>
      </c>
      <c r="B146">
        <v>1352020</v>
      </c>
      <c r="C146">
        <v>135</v>
      </c>
      <c r="D146">
        <v>2020</v>
      </c>
      <c r="E146" t="s">
        <v>163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37.369999999999997</v>
      </c>
      <c r="R146">
        <v>62</v>
      </c>
      <c r="S146">
        <v>0</v>
      </c>
      <c r="T146">
        <v>64.791539</v>
      </c>
      <c r="U146">
        <v>0</v>
      </c>
      <c r="V146">
        <v>0</v>
      </c>
      <c r="W146">
        <v>617.39</v>
      </c>
      <c r="X146">
        <v>0</v>
      </c>
      <c r="Y146">
        <v>0</v>
      </c>
    </row>
    <row r="147" spans="1:25">
      <c r="A147">
        <v>923436596</v>
      </c>
      <c r="B147">
        <v>1352019</v>
      </c>
      <c r="C147">
        <v>135</v>
      </c>
      <c r="D147">
        <v>2019</v>
      </c>
      <c r="E147" t="s">
        <v>163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99.99</v>
      </c>
      <c r="R147">
        <v>80</v>
      </c>
      <c r="S147">
        <v>148.51263537906141</v>
      </c>
      <c r="T147">
        <v>235.98188837906139</v>
      </c>
      <c r="U147">
        <v>0</v>
      </c>
      <c r="V147">
        <v>0</v>
      </c>
      <c r="W147">
        <v>551.59</v>
      </c>
      <c r="X147">
        <v>0</v>
      </c>
      <c r="Y147">
        <v>0</v>
      </c>
    </row>
    <row r="148" spans="1:25">
      <c r="A148">
        <v>924868759</v>
      </c>
      <c r="B148">
        <v>1382021</v>
      </c>
      <c r="C148">
        <v>138</v>
      </c>
      <c r="D148">
        <v>2021</v>
      </c>
      <c r="E148" t="s">
        <v>81</v>
      </c>
      <c r="F148">
        <v>3072.3364093959731</v>
      </c>
      <c r="G148">
        <v>1560.4370805369131</v>
      </c>
      <c r="H148">
        <v>165.23489932885909</v>
      </c>
      <c r="I148">
        <v>104.3009934602664</v>
      </c>
      <c r="J148">
        <v>0</v>
      </c>
      <c r="K148">
        <v>0</v>
      </c>
      <c r="L148">
        <v>0</v>
      </c>
      <c r="M148">
        <v>0</v>
      </c>
      <c r="N148">
        <v>4571.8395840642934</v>
      </c>
      <c r="O148">
        <v>5593.38</v>
      </c>
      <c r="P148">
        <v>315</v>
      </c>
      <c r="Q148">
        <v>14733.88</v>
      </c>
      <c r="R148">
        <v>1536</v>
      </c>
      <c r="S148">
        <v>11004.403100775189</v>
      </c>
      <c r="T148">
        <v>18945.68900683949</v>
      </c>
      <c r="U148">
        <v>14693.24</v>
      </c>
      <c r="V148">
        <v>0</v>
      </c>
      <c r="W148">
        <v>2819.22</v>
      </c>
      <c r="X148">
        <v>596.04999999999995</v>
      </c>
      <c r="Y148">
        <v>1</v>
      </c>
    </row>
    <row r="149" spans="1:25">
      <c r="A149">
        <v>924868759</v>
      </c>
      <c r="B149">
        <v>1382020</v>
      </c>
      <c r="C149">
        <v>138</v>
      </c>
      <c r="D149">
        <v>2020</v>
      </c>
      <c r="E149" t="s">
        <v>81</v>
      </c>
      <c r="F149">
        <v>857.74283231972197</v>
      </c>
      <c r="G149">
        <v>952.92875760208517</v>
      </c>
      <c r="H149">
        <v>0</v>
      </c>
      <c r="I149">
        <v>104.3009934602664</v>
      </c>
      <c r="J149">
        <v>0</v>
      </c>
      <c r="K149">
        <v>0</v>
      </c>
      <c r="L149">
        <v>0</v>
      </c>
      <c r="M149">
        <v>0</v>
      </c>
      <c r="N149">
        <v>1914.972583382073</v>
      </c>
      <c r="O149">
        <v>5911.53</v>
      </c>
      <c r="P149">
        <v>332</v>
      </c>
      <c r="Q149">
        <v>14047.08</v>
      </c>
      <c r="R149">
        <v>1405</v>
      </c>
      <c r="S149">
        <v>1017.860962566845</v>
      </c>
      <c r="T149">
        <v>6160.7417129489186</v>
      </c>
      <c r="U149">
        <v>14693.24</v>
      </c>
      <c r="V149">
        <v>0</v>
      </c>
      <c r="W149">
        <v>2819.22</v>
      </c>
      <c r="X149">
        <v>596.04999999999995</v>
      </c>
      <c r="Y149">
        <v>1</v>
      </c>
    </row>
    <row r="150" spans="1:25">
      <c r="A150">
        <v>924868759</v>
      </c>
      <c r="B150">
        <v>1382022</v>
      </c>
      <c r="C150">
        <v>138</v>
      </c>
      <c r="D150">
        <v>2022</v>
      </c>
      <c r="E150" t="s">
        <v>81</v>
      </c>
      <c r="F150">
        <v>2310</v>
      </c>
      <c r="G150">
        <v>512</v>
      </c>
      <c r="H150">
        <v>129</v>
      </c>
      <c r="I150">
        <v>104.3009934602664</v>
      </c>
      <c r="J150">
        <v>0</v>
      </c>
      <c r="K150">
        <v>0</v>
      </c>
      <c r="L150">
        <v>0</v>
      </c>
      <c r="M150">
        <v>0</v>
      </c>
      <c r="N150">
        <v>2797.300993460266</v>
      </c>
      <c r="O150">
        <v>5291.39</v>
      </c>
      <c r="P150">
        <v>299</v>
      </c>
      <c r="Q150">
        <v>14203.63</v>
      </c>
      <c r="R150">
        <v>1556</v>
      </c>
      <c r="S150">
        <v>442</v>
      </c>
      <c r="T150">
        <v>6550.5789874602669</v>
      </c>
      <c r="U150">
        <v>14693.24</v>
      </c>
      <c r="V150">
        <v>0</v>
      </c>
      <c r="W150">
        <v>2819.22</v>
      </c>
      <c r="X150">
        <v>596.04999999999995</v>
      </c>
      <c r="Y150">
        <v>1</v>
      </c>
    </row>
    <row r="151" spans="1:25">
      <c r="A151">
        <v>924868759</v>
      </c>
      <c r="B151">
        <v>1382019</v>
      </c>
      <c r="C151">
        <v>138</v>
      </c>
      <c r="D151">
        <v>2019</v>
      </c>
      <c r="E151" t="s">
        <v>81</v>
      </c>
      <c r="F151">
        <v>1073.827678571429</v>
      </c>
      <c r="G151">
        <v>474.81428571428569</v>
      </c>
      <c r="H151">
        <v>1.0991071428571431</v>
      </c>
      <c r="I151">
        <v>104.3009934602664</v>
      </c>
      <c r="J151">
        <v>0</v>
      </c>
      <c r="K151">
        <v>0</v>
      </c>
      <c r="L151">
        <v>0</v>
      </c>
      <c r="M151">
        <v>0</v>
      </c>
      <c r="N151">
        <v>1651.8438506031241</v>
      </c>
      <c r="O151">
        <v>6246.85</v>
      </c>
      <c r="P151">
        <v>353</v>
      </c>
      <c r="Q151">
        <v>14789.43</v>
      </c>
      <c r="R151">
        <v>1351</v>
      </c>
      <c r="S151">
        <v>0</v>
      </c>
      <c r="T151">
        <v>4927.2539666031234</v>
      </c>
      <c r="U151">
        <v>14693.24</v>
      </c>
      <c r="V151">
        <v>0</v>
      </c>
      <c r="W151">
        <v>2819.22</v>
      </c>
      <c r="X151">
        <v>596.04999999999995</v>
      </c>
      <c r="Y151">
        <v>1</v>
      </c>
    </row>
    <row r="152" spans="1:25">
      <c r="A152">
        <v>924868759</v>
      </c>
      <c r="B152">
        <v>1382018</v>
      </c>
      <c r="C152">
        <v>138</v>
      </c>
      <c r="D152">
        <v>2018</v>
      </c>
      <c r="E152" t="s">
        <v>81</v>
      </c>
      <c r="F152">
        <v>785.21507352941171</v>
      </c>
      <c r="G152">
        <v>435.60202205882348</v>
      </c>
      <c r="H152">
        <v>0</v>
      </c>
      <c r="I152">
        <v>104.3009934602664</v>
      </c>
      <c r="J152">
        <v>0</v>
      </c>
      <c r="K152">
        <v>0</v>
      </c>
      <c r="L152">
        <v>0</v>
      </c>
      <c r="M152">
        <v>0</v>
      </c>
      <c r="N152">
        <v>1325.118089048502</v>
      </c>
      <c r="O152">
        <v>6603.38</v>
      </c>
      <c r="P152">
        <v>371</v>
      </c>
      <c r="Q152">
        <v>16272.11</v>
      </c>
      <c r="R152">
        <v>1368</v>
      </c>
      <c r="S152">
        <v>0</v>
      </c>
      <c r="T152">
        <v>4772.9171920485023</v>
      </c>
      <c r="U152">
        <v>14693.24</v>
      </c>
      <c r="V152">
        <v>0</v>
      </c>
      <c r="W152">
        <v>2819.22</v>
      </c>
      <c r="X152">
        <v>596.04999999999995</v>
      </c>
      <c r="Y152">
        <v>1</v>
      </c>
    </row>
    <row r="153" spans="1:25">
      <c r="A153">
        <v>968398083</v>
      </c>
      <c r="B153">
        <v>1572021</v>
      </c>
      <c r="C153">
        <v>157</v>
      </c>
      <c r="D153">
        <v>2021</v>
      </c>
      <c r="E153" t="s">
        <v>164</v>
      </c>
      <c r="F153">
        <v>623.76174496644285</v>
      </c>
      <c r="G153">
        <v>75.388422818791938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699.15016778523477</v>
      </c>
      <c r="O153">
        <v>0</v>
      </c>
      <c r="P153">
        <v>0</v>
      </c>
      <c r="Q153">
        <v>3584.49</v>
      </c>
      <c r="R153">
        <v>285</v>
      </c>
      <c r="S153">
        <v>0</v>
      </c>
      <c r="T153">
        <v>1251.911570785235</v>
      </c>
      <c r="U153">
        <v>0</v>
      </c>
      <c r="V153">
        <v>0</v>
      </c>
      <c r="W153">
        <v>1118.74</v>
      </c>
      <c r="X153">
        <v>0</v>
      </c>
      <c r="Y153">
        <v>0</v>
      </c>
    </row>
    <row r="154" spans="1:25">
      <c r="A154">
        <v>968398083</v>
      </c>
      <c r="B154">
        <v>1572022</v>
      </c>
      <c r="C154">
        <v>157</v>
      </c>
      <c r="D154">
        <v>2022</v>
      </c>
      <c r="E154" t="s">
        <v>164</v>
      </c>
      <c r="F154">
        <v>797.99999999999989</v>
      </c>
      <c r="G154">
        <v>80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877.99999999999989</v>
      </c>
      <c r="O154">
        <v>0</v>
      </c>
      <c r="P154">
        <v>0</v>
      </c>
      <c r="Q154">
        <v>3672.36</v>
      </c>
      <c r="R154">
        <v>530</v>
      </c>
      <c r="S154">
        <v>0</v>
      </c>
      <c r="T154">
        <v>1682.325292</v>
      </c>
      <c r="U154">
        <v>0</v>
      </c>
      <c r="V154">
        <v>0</v>
      </c>
      <c r="W154">
        <v>1118.74</v>
      </c>
      <c r="X154">
        <v>0</v>
      </c>
      <c r="Y154">
        <v>0</v>
      </c>
    </row>
    <row r="155" spans="1:25">
      <c r="A155">
        <v>968398083</v>
      </c>
      <c r="B155">
        <v>1572018</v>
      </c>
      <c r="C155">
        <v>157</v>
      </c>
      <c r="D155">
        <v>2018</v>
      </c>
      <c r="E155" t="s">
        <v>164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1:25">
      <c r="A156">
        <v>968398083</v>
      </c>
      <c r="B156">
        <v>1572020</v>
      </c>
      <c r="C156">
        <v>157</v>
      </c>
      <c r="D156">
        <v>2020</v>
      </c>
      <c r="E156" t="s">
        <v>164</v>
      </c>
      <c r="F156">
        <v>680.20503909643787</v>
      </c>
      <c r="G156">
        <v>69.517810599478722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749.72284969591658</v>
      </c>
      <c r="O156">
        <v>0</v>
      </c>
      <c r="P156">
        <v>0</v>
      </c>
      <c r="Q156">
        <v>3831.94</v>
      </c>
      <c r="R156">
        <v>340</v>
      </c>
      <c r="S156">
        <v>0</v>
      </c>
      <c r="T156">
        <v>1375.968767695917</v>
      </c>
      <c r="U156">
        <v>0</v>
      </c>
      <c r="V156">
        <v>0</v>
      </c>
      <c r="W156">
        <v>1118.74</v>
      </c>
      <c r="X156">
        <v>0</v>
      </c>
      <c r="Y156">
        <v>0</v>
      </c>
    </row>
    <row r="157" spans="1:25">
      <c r="A157">
        <v>968398083</v>
      </c>
      <c r="B157">
        <v>1572019</v>
      </c>
      <c r="C157">
        <v>157</v>
      </c>
      <c r="D157">
        <v>2019</v>
      </c>
      <c r="E157" t="s">
        <v>164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</row>
    <row r="158" spans="1:25">
      <c r="A158">
        <v>925017809</v>
      </c>
      <c r="B158">
        <v>1612020</v>
      </c>
      <c r="C158">
        <v>161</v>
      </c>
      <c r="D158">
        <v>2020</v>
      </c>
      <c r="E158" t="s">
        <v>165</v>
      </c>
      <c r="F158">
        <v>96.255430060816693</v>
      </c>
      <c r="G158">
        <v>255.611642050391</v>
      </c>
      <c r="H158">
        <v>14.973066898349259</v>
      </c>
      <c r="I158">
        <v>69.052793790146808</v>
      </c>
      <c r="J158">
        <v>0</v>
      </c>
      <c r="K158">
        <v>0</v>
      </c>
      <c r="L158">
        <v>0</v>
      </c>
      <c r="M158">
        <v>0</v>
      </c>
      <c r="N158">
        <v>405.94679900300531</v>
      </c>
      <c r="O158">
        <v>0</v>
      </c>
      <c r="P158">
        <v>7</v>
      </c>
      <c r="Q158">
        <v>8532.48</v>
      </c>
      <c r="R158">
        <v>370</v>
      </c>
      <c r="S158">
        <v>476.09625668449189</v>
      </c>
      <c r="T158">
        <v>1896.4193116874969</v>
      </c>
      <c r="U158">
        <v>2235.54</v>
      </c>
      <c r="V158">
        <v>0</v>
      </c>
      <c r="W158">
        <v>1479.9</v>
      </c>
      <c r="X158">
        <v>10.7</v>
      </c>
      <c r="Y158">
        <v>0</v>
      </c>
    </row>
    <row r="159" spans="1:25">
      <c r="A159">
        <v>925017809</v>
      </c>
      <c r="B159">
        <v>1612019</v>
      </c>
      <c r="C159">
        <v>161</v>
      </c>
      <c r="D159">
        <v>2019</v>
      </c>
      <c r="E159" t="s">
        <v>165</v>
      </c>
      <c r="F159">
        <v>0</v>
      </c>
      <c r="G159">
        <v>313.24553571428572</v>
      </c>
      <c r="H159">
        <v>6.5946428571428566</v>
      </c>
      <c r="I159">
        <v>69.052793790146808</v>
      </c>
      <c r="J159">
        <v>0</v>
      </c>
      <c r="K159">
        <v>0</v>
      </c>
      <c r="L159">
        <v>0</v>
      </c>
      <c r="M159">
        <v>0</v>
      </c>
      <c r="N159">
        <v>375.70368664728971</v>
      </c>
      <c r="O159">
        <v>7.07</v>
      </c>
      <c r="P159">
        <v>87</v>
      </c>
      <c r="Q159">
        <v>8869.82</v>
      </c>
      <c r="R159">
        <v>371</v>
      </c>
      <c r="S159">
        <v>0</v>
      </c>
      <c r="T159">
        <v>1496.80736964729</v>
      </c>
      <c r="U159">
        <v>2235.54</v>
      </c>
      <c r="V159">
        <v>0</v>
      </c>
      <c r="W159">
        <v>1414.09</v>
      </c>
      <c r="X159">
        <v>10.7</v>
      </c>
      <c r="Y159">
        <v>0</v>
      </c>
    </row>
    <row r="160" spans="1:25">
      <c r="A160">
        <v>925017809</v>
      </c>
      <c r="B160">
        <v>1612022</v>
      </c>
      <c r="C160">
        <v>161</v>
      </c>
      <c r="D160">
        <v>2022</v>
      </c>
      <c r="E160" t="s">
        <v>165</v>
      </c>
      <c r="F160">
        <v>-26</v>
      </c>
      <c r="G160">
        <v>317</v>
      </c>
      <c r="H160">
        <v>0</v>
      </c>
      <c r="I160">
        <v>69.052793790146808</v>
      </c>
      <c r="J160">
        <v>0</v>
      </c>
      <c r="K160">
        <v>0</v>
      </c>
      <c r="L160">
        <v>0</v>
      </c>
      <c r="M160">
        <v>0</v>
      </c>
      <c r="N160">
        <v>360.05279379014678</v>
      </c>
      <c r="O160">
        <v>0</v>
      </c>
      <c r="P160">
        <v>0</v>
      </c>
      <c r="Q160">
        <v>9748.52</v>
      </c>
      <c r="R160">
        <v>342</v>
      </c>
      <c r="S160">
        <v>53</v>
      </c>
      <c r="T160">
        <v>1483.267237790147</v>
      </c>
      <c r="U160">
        <v>2235.54</v>
      </c>
      <c r="V160">
        <v>0</v>
      </c>
      <c r="W160">
        <v>1479.9</v>
      </c>
      <c r="X160">
        <v>10.7</v>
      </c>
      <c r="Y160">
        <v>0</v>
      </c>
    </row>
    <row r="161" spans="1:25">
      <c r="A161">
        <v>925017809</v>
      </c>
      <c r="B161">
        <v>1612018</v>
      </c>
      <c r="C161">
        <v>161</v>
      </c>
      <c r="D161">
        <v>2018</v>
      </c>
      <c r="E161" t="s">
        <v>165</v>
      </c>
      <c r="F161">
        <v>472.93933823529409</v>
      </c>
      <c r="G161">
        <v>926.64430147058818</v>
      </c>
      <c r="H161">
        <v>0</v>
      </c>
      <c r="I161">
        <v>69.052793790146808</v>
      </c>
      <c r="J161">
        <v>0</v>
      </c>
      <c r="K161">
        <v>0</v>
      </c>
      <c r="L161">
        <v>0</v>
      </c>
      <c r="M161">
        <v>0</v>
      </c>
      <c r="N161">
        <v>1468.636433496029</v>
      </c>
      <c r="O161">
        <v>94.94</v>
      </c>
      <c r="P161">
        <v>87</v>
      </c>
      <c r="Q161">
        <v>9198.07</v>
      </c>
      <c r="R161">
        <v>514</v>
      </c>
      <c r="S161">
        <v>73.634686346863461</v>
      </c>
      <c r="T161">
        <v>2837.458966842893</v>
      </c>
      <c r="U161">
        <v>2235.54</v>
      </c>
      <c r="V161">
        <v>0</v>
      </c>
      <c r="W161">
        <v>1414.09</v>
      </c>
      <c r="X161">
        <v>10.7</v>
      </c>
      <c r="Y161">
        <v>0</v>
      </c>
    </row>
    <row r="162" spans="1:25">
      <c r="A162">
        <v>925017809</v>
      </c>
      <c r="B162">
        <v>1612021</v>
      </c>
      <c r="C162">
        <v>161</v>
      </c>
      <c r="D162">
        <v>2021</v>
      </c>
      <c r="E162" t="s">
        <v>165</v>
      </c>
      <c r="F162">
        <v>256.11409395973152</v>
      </c>
      <c r="G162">
        <v>46.472315436241608</v>
      </c>
      <c r="H162">
        <v>40.276006711409387</v>
      </c>
      <c r="I162">
        <v>69.052793790146808</v>
      </c>
      <c r="J162">
        <v>0</v>
      </c>
      <c r="K162">
        <v>0</v>
      </c>
      <c r="L162">
        <v>0</v>
      </c>
      <c r="M162">
        <v>0</v>
      </c>
      <c r="N162">
        <v>331.36319647471049</v>
      </c>
      <c r="O162">
        <v>0</v>
      </c>
      <c r="P162">
        <v>0</v>
      </c>
      <c r="Q162">
        <v>8190.09</v>
      </c>
      <c r="R162">
        <v>323</v>
      </c>
      <c r="S162">
        <v>2172.5340223944881</v>
      </c>
      <c r="T162">
        <v>3438.6969418691979</v>
      </c>
      <c r="U162">
        <v>2235.54</v>
      </c>
      <c r="V162">
        <v>0</v>
      </c>
      <c r="W162">
        <v>1479.9</v>
      </c>
      <c r="X162">
        <v>10.7</v>
      </c>
      <c r="Y162">
        <v>0</v>
      </c>
    </row>
    <row r="163" spans="1:25">
      <c r="A163">
        <v>926377841</v>
      </c>
      <c r="B163">
        <v>1622019</v>
      </c>
      <c r="C163">
        <v>162</v>
      </c>
      <c r="D163">
        <v>2019</v>
      </c>
      <c r="E163" t="s">
        <v>166</v>
      </c>
      <c r="F163">
        <v>309.94821428571419</v>
      </c>
      <c r="G163">
        <v>241.80357142857139</v>
      </c>
      <c r="H163">
        <v>73.640178571428564</v>
      </c>
      <c r="I163">
        <v>170.28501704189571</v>
      </c>
      <c r="J163">
        <v>0</v>
      </c>
      <c r="K163">
        <v>0</v>
      </c>
      <c r="L163">
        <v>0</v>
      </c>
      <c r="M163">
        <v>0</v>
      </c>
      <c r="N163">
        <v>648.3966241847528</v>
      </c>
      <c r="O163">
        <v>8954.66</v>
      </c>
      <c r="P163">
        <v>173</v>
      </c>
      <c r="Q163">
        <v>24178.39</v>
      </c>
      <c r="R163">
        <v>568</v>
      </c>
      <c r="S163">
        <v>0</v>
      </c>
      <c r="T163">
        <v>3864.4354591847532</v>
      </c>
      <c r="U163">
        <v>0</v>
      </c>
      <c r="V163">
        <v>0</v>
      </c>
      <c r="W163">
        <v>1951.1</v>
      </c>
      <c r="X163">
        <v>0</v>
      </c>
      <c r="Y163">
        <v>0</v>
      </c>
    </row>
    <row r="164" spans="1:25">
      <c r="A164">
        <v>926377841</v>
      </c>
      <c r="B164">
        <v>1622022</v>
      </c>
      <c r="C164">
        <v>162</v>
      </c>
      <c r="D164">
        <v>2022</v>
      </c>
      <c r="E164" t="s">
        <v>166</v>
      </c>
      <c r="F164">
        <v>1261</v>
      </c>
      <c r="G164">
        <v>207</v>
      </c>
      <c r="H164">
        <v>179</v>
      </c>
      <c r="I164">
        <v>170.28501704189571</v>
      </c>
      <c r="J164">
        <v>0</v>
      </c>
      <c r="K164">
        <v>0</v>
      </c>
      <c r="L164">
        <v>0</v>
      </c>
      <c r="M164">
        <v>0</v>
      </c>
      <c r="N164">
        <v>1459.285017041896</v>
      </c>
      <c r="O164">
        <v>8429.4600000000009</v>
      </c>
      <c r="P164">
        <v>174</v>
      </c>
      <c r="Q164">
        <v>26084.26</v>
      </c>
      <c r="R164">
        <v>829</v>
      </c>
      <c r="S164">
        <v>0</v>
      </c>
      <c r="T164">
        <v>5040.4599010418951</v>
      </c>
      <c r="U164">
        <v>0</v>
      </c>
      <c r="V164">
        <v>0</v>
      </c>
      <c r="W164">
        <v>2002.34</v>
      </c>
      <c r="X164">
        <v>0</v>
      </c>
      <c r="Y164">
        <v>0</v>
      </c>
    </row>
    <row r="165" spans="1:25">
      <c r="A165">
        <v>926377841</v>
      </c>
      <c r="B165">
        <v>1622021</v>
      </c>
      <c r="C165">
        <v>162</v>
      </c>
      <c r="D165">
        <v>2021</v>
      </c>
      <c r="E165" t="s">
        <v>166</v>
      </c>
      <c r="F165">
        <v>1472.6560402684561</v>
      </c>
      <c r="G165">
        <v>1056.470637583893</v>
      </c>
      <c r="H165">
        <v>10.327181208053689</v>
      </c>
      <c r="I165">
        <v>170.28501704189571</v>
      </c>
      <c r="J165">
        <v>0</v>
      </c>
      <c r="K165">
        <v>0</v>
      </c>
      <c r="L165">
        <v>0</v>
      </c>
      <c r="M165">
        <v>0</v>
      </c>
      <c r="N165">
        <v>2689.0845136861899</v>
      </c>
      <c r="O165">
        <v>8605.2000000000007</v>
      </c>
      <c r="P165">
        <v>173</v>
      </c>
      <c r="Q165">
        <v>24349.08</v>
      </c>
      <c r="R165">
        <v>720</v>
      </c>
      <c r="S165">
        <v>0</v>
      </c>
      <c r="T165">
        <v>6043.7692296861906</v>
      </c>
      <c r="U165">
        <v>0</v>
      </c>
      <c r="V165">
        <v>0</v>
      </c>
      <c r="W165">
        <v>1951.1</v>
      </c>
      <c r="X165">
        <v>0</v>
      </c>
      <c r="Y165">
        <v>0</v>
      </c>
    </row>
    <row r="166" spans="1:25">
      <c r="A166">
        <v>926377841</v>
      </c>
      <c r="B166">
        <v>1622020</v>
      </c>
      <c r="C166">
        <v>162</v>
      </c>
      <c r="D166">
        <v>2020</v>
      </c>
      <c r="E166" t="s">
        <v>166</v>
      </c>
      <c r="F166">
        <v>740.09730668983491</v>
      </c>
      <c r="G166">
        <v>512.29278887923545</v>
      </c>
      <c r="H166">
        <v>18.181581233709821</v>
      </c>
      <c r="I166">
        <v>170.28501704189571</v>
      </c>
      <c r="J166">
        <v>0</v>
      </c>
      <c r="K166">
        <v>0</v>
      </c>
      <c r="L166">
        <v>0</v>
      </c>
      <c r="M166">
        <v>0</v>
      </c>
      <c r="N166">
        <v>1404.493531377256</v>
      </c>
      <c r="O166">
        <v>8779.93</v>
      </c>
      <c r="P166">
        <v>173</v>
      </c>
      <c r="Q166">
        <v>24606.63</v>
      </c>
      <c r="R166">
        <v>705</v>
      </c>
      <c r="S166">
        <v>0</v>
      </c>
      <c r="T166">
        <v>4776.4695633772562</v>
      </c>
      <c r="U166">
        <v>0</v>
      </c>
      <c r="V166">
        <v>0</v>
      </c>
      <c r="W166">
        <v>1951.1</v>
      </c>
      <c r="X166">
        <v>0</v>
      </c>
      <c r="Y166">
        <v>0</v>
      </c>
    </row>
    <row r="167" spans="1:25">
      <c r="A167">
        <v>926377841</v>
      </c>
      <c r="B167">
        <v>1622018</v>
      </c>
      <c r="C167">
        <v>162</v>
      </c>
      <c r="D167">
        <v>2018</v>
      </c>
      <c r="E167" t="s">
        <v>166</v>
      </c>
      <c r="F167">
        <v>302.09283088235293</v>
      </c>
      <c r="G167">
        <v>567.97977941176464</v>
      </c>
      <c r="H167">
        <v>401.65900735294122</v>
      </c>
      <c r="I167">
        <v>170.28501704189571</v>
      </c>
      <c r="J167">
        <v>0</v>
      </c>
      <c r="K167">
        <v>0</v>
      </c>
      <c r="L167">
        <v>0</v>
      </c>
      <c r="M167">
        <v>0</v>
      </c>
      <c r="N167">
        <v>638.69861998307204</v>
      </c>
      <c r="O167">
        <v>9129.39</v>
      </c>
      <c r="P167">
        <v>173</v>
      </c>
      <c r="Q167">
        <v>23365.34</v>
      </c>
      <c r="R167">
        <v>565</v>
      </c>
      <c r="S167">
        <v>0</v>
      </c>
      <c r="T167">
        <v>3804.0549509830721</v>
      </c>
      <c r="U167">
        <v>0</v>
      </c>
      <c r="V167">
        <v>0</v>
      </c>
      <c r="W167">
        <v>1894.83</v>
      </c>
      <c r="X167">
        <v>0</v>
      </c>
      <c r="Y167">
        <v>0</v>
      </c>
    </row>
    <row r="168" spans="1:25">
      <c r="A168">
        <v>923993355</v>
      </c>
      <c r="B168">
        <v>1642018</v>
      </c>
      <c r="C168">
        <v>164</v>
      </c>
      <c r="D168">
        <v>2018</v>
      </c>
      <c r="E168" t="s">
        <v>82</v>
      </c>
      <c r="F168">
        <v>4246.271139705882</v>
      </c>
      <c r="G168">
        <v>2411.0854779411761</v>
      </c>
      <c r="H168">
        <v>1314.7261029411759</v>
      </c>
      <c r="I168">
        <v>287.4361930389652</v>
      </c>
      <c r="J168">
        <v>0</v>
      </c>
      <c r="K168">
        <v>0</v>
      </c>
      <c r="L168">
        <v>-144.8235294117647</v>
      </c>
      <c r="M168">
        <v>0</v>
      </c>
      <c r="N168">
        <v>5774.890237156611</v>
      </c>
      <c r="O168">
        <v>2216.9499999999998</v>
      </c>
      <c r="P168">
        <v>184</v>
      </c>
      <c r="Q168">
        <v>34782.379999999997</v>
      </c>
      <c r="R168">
        <v>2276</v>
      </c>
      <c r="S168">
        <v>737.47970479704793</v>
      </c>
      <c r="T168">
        <v>11736.219892953661</v>
      </c>
      <c r="U168">
        <v>28626.27</v>
      </c>
      <c r="V168">
        <v>2234.12</v>
      </c>
      <c r="W168">
        <v>6856.05</v>
      </c>
      <c r="X168">
        <v>2177.52</v>
      </c>
      <c r="Y168">
        <v>1</v>
      </c>
    </row>
    <row r="169" spans="1:25">
      <c r="A169">
        <v>923993355</v>
      </c>
      <c r="B169">
        <v>1642020</v>
      </c>
      <c r="C169">
        <v>164</v>
      </c>
      <c r="D169">
        <v>2020</v>
      </c>
      <c r="E169" t="s">
        <v>82</v>
      </c>
      <c r="F169">
        <v>6681.196350999131</v>
      </c>
      <c r="G169">
        <v>3888.719374456994</v>
      </c>
      <c r="H169">
        <v>3173.2206776715898</v>
      </c>
      <c r="I169">
        <v>287.4361930389652</v>
      </c>
      <c r="J169">
        <v>0</v>
      </c>
      <c r="K169">
        <v>0</v>
      </c>
      <c r="L169">
        <v>0</v>
      </c>
      <c r="M169">
        <v>0</v>
      </c>
      <c r="N169">
        <v>7684.1312408234999</v>
      </c>
      <c r="O169">
        <v>1846.28</v>
      </c>
      <c r="P169">
        <v>183</v>
      </c>
      <c r="Q169">
        <v>48606.25</v>
      </c>
      <c r="R169">
        <v>1596</v>
      </c>
      <c r="S169">
        <v>854.78431372549016</v>
      </c>
      <c r="T169">
        <v>14086.719545548989</v>
      </c>
      <c r="U169">
        <v>28626.27</v>
      </c>
      <c r="V169">
        <v>2234.12</v>
      </c>
      <c r="W169">
        <v>7225.36</v>
      </c>
      <c r="X169">
        <v>2142.3200000000002</v>
      </c>
      <c r="Y169">
        <v>1</v>
      </c>
    </row>
    <row r="170" spans="1:25">
      <c r="A170">
        <v>923993355</v>
      </c>
      <c r="B170">
        <v>1642021</v>
      </c>
      <c r="C170">
        <v>164</v>
      </c>
      <c r="D170">
        <v>2021</v>
      </c>
      <c r="E170" t="s">
        <v>82</v>
      </c>
      <c r="F170">
        <v>9675.5360738255022</v>
      </c>
      <c r="G170">
        <v>7399.4253355704705</v>
      </c>
      <c r="H170">
        <v>2424.8221476510071</v>
      </c>
      <c r="I170">
        <v>287.4361930389652</v>
      </c>
      <c r="J170">
        <v>0</v>
      </c>
      <c r="K170">
        <v>0</v>
      </c>
      <c r="L170">
        <v>0</v>
      </c>
      <c r="M170">
        <v>0</v>
      </c>
      <c r="N170">
        <v>14937.57545478393</v>
      </c>
      <c r="O170">
        <v>2570.4499999999998</v>
      </c>
      <c r="P170">
        <v>235</v>
      </c>
      <c r="Q170">
        <v>46627.66</v>
      </c>
      <c r="R170">
        <v>2282</v>
      </c>
      <c r="S170">
        <v>65.577950043066323</v>
      </c>
      <c r="T170">
        <v>21195.252221826999</v>
      </c>
      <c r="U170">
        <v>28626.27</v>
      </c>
      <c r="V170">
        <v>2234.12</v>
      </c>
      <c r="W170">
        <v>7225.36</v>
      </c>
      <c r="X170">
        <v>2142.3200000000002</v>
      </c>
      <c r="Y170">
        <v>1</v>
      </c>
    </row>
    <row r="171" spans="1:25">
      <c r="A171">
        <v>923993355</v>
      </c>
      <c r="B171">
        <v>1642022</v>
      </c>
      <c r="C171">
        <v>164</v>
      </c>
      <c r="D171">
        <v>2022</v>
      </c>
      <c r="E171" t="s">
        <v>82</v>
      </c>
      <c r="F171">
        <v>6559</v>
      </c>
      <c r="G171">
        <v>5545</v>
      </c>
      <c r="H171">
        <v>1786</v>
      </c>
      <c r="I171">
        <v>287.4361930389652</v>
      </c>
      <c r="J171">
        <v>0</v>
      </c>
      <c r="K171">
        <v>0</v>
      </c>
      <c r="L171">
        <v>0</v>
      </c>
      <c r="M171">
        <v>0</v>
      </c>
      <c r="N171">
        <v>10605.43619303897</v>
      </c>
      <c r="O171">
        <v>2358.35</v>
      </c>
      <c r="P171">
        <v>210</v>
      </c>
      <c r="Q171">
        <v>52307.9</v>
      </c>
      <c r="R171">
        <v>2277</v>
      </c>
      <c r="S171">
        <v>656</v>
      </c>
      <c r="T171">
        <v>17832.005068038961</v>
      </c>
      <c r="U171">
        <v>28626.27</v>
      </c>
      <c r="V171">
        <v>2234.12</v>
      </c>
      <c r="W171">
        <v>7225.36</v>
      </c>
      <c r="X171">
        <v>2142.3200000000002</v>
      </c>
      <c r="Y171">
        <v>1</v>
      </c>
    </row>
    <row r="172" spans="1:25">
      <c r="A172">
        <v>923993355</v>
      </c>
      <c r="B172">
        <v>1642019</v>
      </c>
      <c r="C172">
        <v>164</v>
      </c>
      <c r="D172">
        <v>2019</v>
      </c>
      <c r="E172" t="s">
        <v>82</v>
      </c>
      <c r="F172">
        <v>4339.2749999999996</v>
      </c>
      <c r="G172">
        <v>2061.9250000000002</v>
      </c>
      <c r="H172">
        <v>457.2285714285714</v>
      </c>
      <c r="I172">
        <v>287.4361930389652</v>
      </c>
      <c r="J172">
        <v>0</v>
      </c>
      <c r="K172">
        <v>0</v>
      </c>
      <c r="L172">
        <v>0</v>
      </c>
      <c r="M172">
        <v>0</v>
      </c>
      <c r="N172">
        <v>6231.4076216103922</v>
      </c>
      <c r="O172">
        <v>2031.11</v>
      </c>
      <c r="P172">
        <v>184</v>
      </c>
      <c r="Q172">
        <v>38514.33</v>
      </c>
      <c r="R172">
        <v>2331</v>
      </c>
      <c r="S172">
        <v>168.46209386281589</v>
      </c>
      <c r="T172">
        <v>11943.61408347321</v>
      </c>
      <c r="U172">
        <v>28626.27</v>
      </c>
      <c r="V172">
        <v>2234.12</v>
      </c>
      <c r="W172">
        <v>7126.65</v>
      </c>
      <c r="X172">
        <v>2142.3200000000002</v>
      </c>
      <c r="Y172">
        <v>1</v>
      </c>
    </row>
    <row r="173" spans="1:25">
      <c r="A173">
        <v>930187240</v>
      </c>
      <c r="B173">
        <v>1672022</v>
      </c>
      <c r="C173">
        <v>167</v>
      </c>
      <c r="D173">
        <v>2022</v>
      </c>
      <c r="E173" t="s">
        <v>167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</row>
    <row r="174" spans="1:25">
      <c r="A174">
        <v>930187240</v>
      </c>
      <c r="B174">
        <v>1672021</v>
      </c>
      <c r="C174">
        <v>167</v>
      </c>
      <c r="D174">
        <v>2021</v>
      </c>
      <c r="E174" t="s">
        <v>167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32.9</v>
      </c>
      <c r="X174">
        <v>0</v>
      </c>
      <c r="Y174">
        <v>0</v>
      </c>
    </row>
    <row r="175" spans="1:25">
      <c r="A175">
        <v>930187240</v>
      </c>
      <c r="B175">
        <v>1672019</v>
      </c>
      <c r="C175">
        <v>167</v>
      </c>
      <c r="D175">
        <v>2019</v>
      </c>
      <c r="E175" t="s">
        <v>167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</row>
    <row r="176" spans="1:25">
      <c r="A176">
        <v>930187240</v>
      </c>
      <c r="B176">
        <v>1672018</v>
      </c>
      <c r="C176">
        <v>167</v>
      </c>
      <c r="D176">
        <v>2018</v>
      </c>
      <c r="E176" t="s">
        <v>167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</row>
    <row r="177" spans="1:25">
      <c r="A177">
        <v>930187240</v>
      </c>
      <c r="B177">
        <v>1672020</v>
      </c>
      <c r="C177">
        <v>167</v>
      </c>
      <c r="D177">
        <v>2020</v>
      </c>
      <c r="E177" t="s">
        <v>167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32.9</v>
      </c>
      <c r="X177">
        <v>0</v>
      </c>
      <c r="Y177">
        <v>0</v>
      </c>
    </row>
    <row r="178" spans="1:25">
      <c r="A178">
        <v>957896928</v>
      </c>
      <c r="B178">
        <v>1682020</v>
      </c>
      <c r="C178">
        <v>168</v>
      </c>
      <c r="D178">
        <v>2020</v>
      </c>
      <c r="E178" t="s">
        <v>168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>
      <c r="A179">
        <v>957896928</v>
      </c>
      <c r="B179">
        <v>1682018</v>
      </c>
      <c r="C179">
        <v>168</v>
      </c>
      <c r="D179">
        <v>2018</v>
      </c>
      <c r="E179" t="s">
        <v>168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</row>
    <row r="180" spans="1:25">
      <c r="A180">
        <v>957896928</v>
      </c>
      <c r="B180">
        <v>1682022</v>
      </c>
      <c r="C180">
        <v>168</v>
      </c>
      <c r="D180">
        <v>2022</v>
      </c>
      <c r="E180" t="s">
        <v>168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>
      <c r="A181">
        <v>957896928</v>
      </c>
      <c r="B181">
        <v>1682021</v>
      </c>
      <c r="C181">
        <v>168</v>
      </c>
      <c r="D181">
        <v>2021</v>
      </c>
      <c r="E181" t="s">
        <v>168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</row>
    <row r="182" spans="1:25">
      <c r="A182">
        <v>957896928</v>
      </c>
      <c r="B182">
        <v>1682019</v>
      </c>
      <c r="C182">
        <v>168</v>
      </c>
      <c r="D182">
        <v>2019</v>
      </c>
      <c r="E182" t="s">
        <v>168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</row>
    <row r="183" spans="1:25">
      <c r="A183">
        <v>919884452</v>
      </c>
      <c r="B183">
        <v>1732021</v>
      </c>
      <c r="C183">
        <v>173</v>
      </c>
      <c r="D183">
        <v>2021</v>
      </c>
      <c r="E183" t="s">
        <v>83</v>
      </c>
      <c r="F183">
        <v>303.61912751677852</v>
      </c>
      <c r="G183">
        <v>3722.9488255033561</v>
      </c>
      <c r="H183">
        <v>263.3431208053691</v>
      </c>
      <c r="I183">
        <v>266.37074760554248</v>
      </c>
      <c r="J183">
        <v>0</v>
      </c>
      <c r="K183">
        <v>0</v>
      </c>
      <c r="L183">
        <v>0</v>
      </c>
      <c r="M183">
        <v>0</v>
      </c>
      <c r="N183">
        <v>4029.5955798203081</v>
      </c>
      <c r="O183">
        <v>0</v>
      </c>
      <c r="P183">
        <v>0</v>
      </c>
      <c r="Q183">
        <v>86540.84</v>
      </c>
      <c r="R183">
        <v>2010</v>
      </c>
      <c r="S183">
        <v>63.462532299741603</v>
      </c>
      <c r="T183">
        <v>12567.658860120049</v>
      </c>
      <c r="U183">
        <v>6296.35</v>
      </c>
      <c r="V183">
        <v>0</v>
      </c>
      <c r="W183">
        <v>3780.14</v>
      </c>
      <c r="X183">
        <v>96.68</v>
      </c>
      <c r="Y183">
        <v>1</v>
      </c>
    </row>
    <row r="184" spans="1:25">
      <c r="A184">
        <v>919884452</v>
      </c>
      <c r="B184">
        <v>1732019</v>
      </c>
      <c r="C184">
        <v>173</v>
      </c>
      <c r="D184">
        <v>2019</v>
      </c>
      <c r="E184" t="s">
        <v>83</v>
      </c>
      <c r="F184">
        <v>603.40982142857138</v>
      </c>
      <c r="G184">
        <v>1210.1169642857139</v>
      </c>
      <c r="H184">
        <v>485.80535714285708</v>
      </c>
      <c r="I184">
        <v>266.37074760554248</v>
      </c>
      <c r="J184">
        <v>0</v>
      </c>
      <c r="K184">
        <v>0</v>
      </c>
      <c r="L184">
        <v>0</v>
      </c>
      <c r="M184">
        <v>0</v>
      </c>
      <c r="N184">
        <v>1594.092176176971</v>
      </c>
      <c r="O184">
        <v>0</v>
      </c>
      <c r="P184">
        <v>0</v>
      </c>
      <c r="Q184">
        <v>8562.7800000000007</v>
      </c>
      <c r="R184">
        <v>282</v>
      </c>
      <c r="S184">
        <v>110.8303249097473</v>
      </c>
      <c r="T184">
        <v>2626.5621670867181</v>
      </c>
      <c r="U184">
        <v>5828.94</v>
      </c>
      <c r="V184">
        <v>0</v>
      </c>
      <c r="W184">
        <v>1515.16</v>
      </c>
      <c r="X184">
        <v>0</v>
      </c>
      <c r="Y184">
        <v>1</v>
      </c>
    </row>
    <row r="185" spans="1:25">
      <c r="A185">
        <v>919884452</v>
      </c>
      <c r="B185">
        <v>1732018</v>
      </c>
      <c r="C185">
        <v>173</v>
      </c>
      <c r="D185">
        <v>2018</v>
      </c>
      <c r="E185" t="s">
        <v>83</v>
      </c>
      <c r="F185">
        <v>253.4411764705882</v>
      </c>
      <c r="G185">
        <v>1442.578125</v>
      </c>
      <c r="H185">
        <v>1442.578125</v>
      </c>
      <c r="I185">
        <v>266.37074760554248</v>
      </c>
      <c r="J185">
        <v>0</v>
      </c>
      <c r="K185">
        <v>0</v>
      </c>
      <c r="L185">
        <v>0</v>
      </c>
      <c r="M185">
        <v>0</v>
      </c>
      <c r="N185">
        <v>519.81192407613082</v>
      </c>
      <c r="O185">
        <v>0</v>
      </c>
      <c r="P185">
        <v>0</v>
      </c>
      <c r="Q185">
        <v>8682.9699999999993</v>
      </c>
      <c r="R185">
        <v>378</v>
      </c>
      <c r="S185">
        <v>0</v>
      </c>
      <c r="T185">
        <v>1546.4297830761309</v>
      </c>
      <c r="U185">
        <v>5828.94</v>
      </c>
      <c r="V185">
        <v>0</v>
      </c>
      <c r="W185">
        <v>1515.16</v>
      </c>
      <c r="X185">
        <v>0</v>
      </c>
      <c r="Y185">
        <v>1</v>
      </c>
    </row>
    <row r="186" spans="1:25">
      <c r="A186">
        <v>919884452</v>
      </c>
      <c r="B186">
        <v>1732022</v>
      </c>
      <c r="C186">
        <v>173</v>
      </c>
      <c r="D186">
        <v>2022</v>
      </c>
      <c r="E186" t="s">
        <v>83</v>
      </c>
      <c r="F186">
        <v>392</v>
      </c>
      <c r="G186">
        <v>487</v>
      </c>
      <c r="H186">
        <v>0</v>
      </c>
      <c r="I186">
        <v>266.37074760554248</v>
      </c>
      <c r="J186">
        <v>0</v>
      </c>
      <c r="K186">
        <v>0</v>
      </c>
      <c r="L186">
        <v>0</v>
      </c>
      <c r="M186">
        <v>0</v>
      </c>
      <c r="N186">
        <v>1145.370747605542</v>
      </c>
      <c r="O186">
        <v>0</v>
      </c>
      <c r="P186">
        <v>0</v>
      </c>
      <c r="Q186">
        <v>84567.3</v>
      </c>
      <c r="R186">
        <v>2011</v>
      </c>
      <c r="S186">
        <v>0</v>
      </c>
      <c r="T186">
        <v>9473.5480576055415</v>
      </c>
      <c r="U186">
        <v>6296.35</v>
      </c>
      <c r="V186">
        <v>0</v>
      </c>
      <c r="W186">
        <v>3780.14</v>
      </c>
      <c r="X186">
        <v>96.68</v>
      </c>
      <c r="Y186">
        <v>1</v>
      </c>
    </row>
    <row r="187" spans="1:25">
      <c r="A187">
        <v>919884452</v>
      </c>
      <c r="B187">
        <v>1732020</v>
      </c>
      <c r="C187">
        <v>173</v>
      </c>
      <c r="D187">
        <v>2020</v>
      </c>
      <c r="E187" t="s">
        <v>83</v>
      </c>
      <c r="F187">
        <v>383.95221546481332</v>
      </c>
      <c r="G187">
        <v>9857.625543006081</v>
      </c>
      <c r="H187">
        <v>6022.3814074717639</v>
      </c>
      <c r="I187">
        <v>266.37074760554248</v>
      </c>
      <c r="J187">
        <v>0</v>
      </c>
      <c r="K187">
        <v>0</v>
      </c>
      <c r="L187">
        <v>0</v>
      </c>
      <c r="M187">
        <v>0</v>
      </c>
      <c r="N187">
        <v>4485.5670986046734</v>
      </c>
      <c r="O187">
        <v>0</v>
      </c>
      <c r="P187">
        <v>0</v>
      </c>
      <c r="Q187">
        <v>85521.75</v>
      </c>
      <c r="R187">
        <v>685</v>
      </c>
      <c r="S187">
        <v>461.86809269162211</v>
      </c>
      <c r="T187">
        <v>12020.90991629629</v>
      </c>
      <c r="U187">
        <v>6296.35</v>
      </c>
      <c r="V187">
        <v>0</v>
      </c>
      <c r="W187">
        <v>3780.14</v>
      </c>
      <c r="X187">
        <v>96.68</v>
      </c>
      <c r="Y187">
        <v>1</v>
      </c>
    </row>
    <row r="188" spans="1:25">
      <c r="A188">
        <v>921699905</v>
      </c>
      <c r="B188">
        <v>1812021</v>
      </c>
      <c r="C188">
        <v>181</v>
      </c>
      <c r="D188">
        <v>2021</v>
      </c>
      <c r="E188" t="s">
        <v>258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</row>
    <row r="189" spans="1:25">
      <c r="A189">
        <v>921699905</v>
      </c>
      <c r="B189">
        <v>1812022</v>
      </c>
      <c r="C189">
        <v>181</v>
      </c>
      <c r="D189">
        <v>2022</v>
      </c>
      <c r="E189" t="s">
        <v>258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</row>
    <row r="190" spans="1:25">
      <c r="A190">
        <v>921699905</v>
      </c>
      <c r="B190">
        <v>1812020</v>
      </c>
      <c r="C190">
        <v>181</v>
      </c>
      <c r="D190">
        <v>2020</v>
      </c>
      <c r="E190" t="s">
        <v>258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</row>
    <row r="191" spans="1:25">
      <c r="A191">
        <v>921699905</v>
      </c>
      <c r="B191">
        <v>1812018</v>
      </c>
      <c r="C191">
        <v>181</v>
      </c>
      <c r="D191">
        <v>2018</v>
      </c>
      <c r="E191" t="s">
        <v>258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</row>
    <row r="192" spans="1:25">
      <c r="A192">
        <v>921699905</v>
      </c>
      <c r="B192">
        <v>1812019</v>
      </c>
      <c r="C192">
        <v>181</v>
      </c>
      <c r="D192">
        <v>2019</v>
      </c>
      <c r="E192" t="s">
        <v>258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</row>
    <row r="193" spans="1:25">
      <c r="A193">
        <v>920295975</v>
      </c>
      <c r="B193">
        <v>1942021</v>
      </c>
      <c r="C193">
        <v>194</v>
      </c>
      <c r="D193">
        <v>2021</v>
      </c>
      <c r="E193" t="s">
        <v>169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131.61000000000001</v>
      </c>
      <c r="X193">
        <v>0</v>
      </c>
      <c r="Y193">
        <v>0</v>
      </c>
    </row>
    <row r="194" spans="1:25">
      <c r="A194">
        <v>920295975</v>
      </c>
      <c r="B194">
        <v>1942018</v>
      </c>
      <c r="C194">
        <v>194</v>
      </c>
      <c r="D194">
        <v>2018</v>
      </c>
      <c r="E194" t="s">
        <v>169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</row>
    <row r="195" spans="1:25">
      <c r="A195">
        <v>920295975</v>
      </c>
      <c r="B195">
        <v>1942019</v>
      </c>
      <c r="C195">
        <v>194</v>
      </c>
      <c r="D195">
        <v>2019</v>
      </c>
      <c r="E195" t="s">
        <v>169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</row>
    <row r="196" spans="1:25">
      <c r="A196">
        <v>920295975</v>
      </c>
      <c r="B196">
        <v>1942020</v>
      </c>
      <c r="C196">
        <v>194</v>
      </c>
      <c r="D196">
        <v>2020</v>
      </c>
      <c r="E196" t="s">
        <v>169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98.71</v>
      </c>
      <c r="X196">
        <v>0</v>
      </c>
      <c r="Y196">
        <v>0</v>
      </c>
    </row>
    <row r="197" spans="1:25">
      <c r="A197">
        <v>920295975</v>
      </c>
      <c r="B197">
        <v>1942022</v>
      </c>
      <c r="C197">
        <v>194</v>
      </c>
      <c r="D197">
        <v>2022</v>
      </c>
      <c r="E197" t="s">
        <v>169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131.61000000000001</v>
      </c>
      <c r="X197">
        <v>0</v>
      </c>
      <c r="Y197">
        <v>0</v>
      </c>
    </row>
    <row r="198" spans="1:25">
      <c r="A198">
        <v>924619260</v>
      </c>
      <c r="B198">
        <v>1972021</v>
      </c>
      <c r="C198">
        <v>197</v>
      </c>
      <c r="D198">
        <v>2021</v>
      </c>
      <c r="E198" t="s">
        <v>84</v>
      </c>
      <c r="F198">
        <v>9669.3397651006708</v>
      </c>
      <c r="G198">
        <v>10165.04446308725</v>
      </c>
      <c r="H198">
        <v>5547.7617449664422</v>
      </c>
      <c r="I198">
        <v>954.80442485592687</v>
      </c>
      <c r="J198">
        <v>-697.06853377238122</v>
      </c>
      <c r="K198">
        <v>521.93573825503358</v>
      </c>
      <c r="L198">
        <v>73.322986577181211</v>
      </c>
      <c r="M198">
        <v>0</v>
      </c>
      <c r="N198">
        <v>14992.971125982869</v>
      </c>
      <c r="O198">
        <v>28276.97</v>
      </c>
      <c r="P198">
        <v>438</v>
      </c>
      <c r="Q198">
        <v>346605.74</v>
      </c>
      <c r="R198">
        <v>5989</v>
      </c>
      <c r="S198">
        <v>233.75366063738161</v>
      </c>
      <c r="T198">
        <v>49657.46322362026</v>
      </c>
      <c r="U198">
        <v>17798.64</v>
      </c>
      <c r="V198">
        <v>458.65</v>
      </c>
      <c r="W198">
        <v>18984.439999999999</v>
      </c>
      <c r="X198">
        <v>1564.35</v>
      </c>
      <c r="Y198">
        <v>1</v>
      </c>
    </row>
    <row r="199" spans="1:25">
      <c r="A199">
        <v>924619260</v>
      </c>
      <c r="B199">
        <v>1972019</v>
      </c>
      <c r="C199">
        <v>197</v>
      </c>
      <c r="D199">
        <v>2019</v>
      </c>
      <c r="E199" t="s">
        <v>84</v>
      </c>
      <c r="F199">
        <v>6113.2339285714279</v>
      </c>
      <c r="G199">
        <v>11019.648214285709</v>
      </c>
      <c r="H199">
        <v>6573.7598214285708</v>
      </c>
      <c r="I199">
        <v>954.80442485592687</v>
      </c>
      <c r="J199">
        <v>-697.06853377238122</v>
      </c>
      <c r="K199">
        <v>521.93573825503358</v>
      </c>
      <c r="L199">
        <v>938.63749999999993</v>
      </c>
      <c r="M199">
        <v>0</v>
      </c>
      <c r="N199">
        <v>10400.15645076715</v>
      </c>
      <c r="O199">
        <v>4496.5200000000004</v>
      </c>
      <c r="P199">
        <v>95</v>
      </c>
      <c r="Q199">
        <v>201926.27</v>
      </c>
      <c r="R199">
        <v>3534</v>
      </c>
      <c r="S199">
        <v>0</v>
      </c>
      <c r="T199">
        <v>29448.93886376714</v>
      </c>
      <c r="U199">
        <v>14332.1</v>
      </c>
      <c r="V199">
        <v>0</v>
      </c>
      <c r="W199">
        <v>12430.12</v>
      </c>
      <c r="X199">
        <v>922.71</v>
      </c>
      <c r="Y199">
        <v>1</v>
      </c>
    </row>
    <row r="200" spans="1:25">
      <c r="A200">
        <v>924619260</v>
      </c>
      <c r="B200">
        <v>1972022</v>
      </c>
      <c r="C200">
        <v>197</v>
      </c>
      <c r="D200">
        <v>2022</v>
      </c>
      <c r="E200" t="s">
        <v>84</v>
      </c>
      <c r="F200">
        <v>8630</v>
      </c>
      <c r="G200">
        <v>9884</v>
      </c>
      <c r="H200">
        <v>6054.0000000000009</v>
      </c>
      <c r="I200">
        <v>954.80442485592687</v>
      </c>
      <c r="J200">
        <v>-697.06853377238122</v>
      </c>
      <c r="K200">
        <v>521.93573825503358</v>
      </c>
      <c r="L200">
        <v>731</v>
      </c>
      <c r="M200">
        <v>0</v>
      </c>
      <c r="N200">
        <v>12508.67162933858</v>
      </c>
      <c r="O200">
        <v>50096</v>
      </c>
      <c r="P200">
        <v>692</v>
      </c>
      <c r="Q200">
        <v>413469.76</v>
      </c>
      <c r="R200">
        <v>7174</v>
      </c>
      <c r="S200">
        <v>898</v>
      </c>
      <c r="T200">
        <v>55901.033901338582</v>
      </c>
      <c r="U200">
        <v>17722.54</v>
      </c>
      <c r="V200">
        <v>458.65</v>
      </c>
      <c r="W200">
        <v>18825.28</v>
      </c>
      <c r="X200">
        <v>1851.26</v>
      </c>
      <c r="Y200">
        <v>1</v>
      </c>
    </row>
    <row r="201" spans="1:25">
      <c r="A201">
        <v>924619260</v>
      </c>
      <c r="B201">
        <v>1972018</v>
      </c>
      <c r="C201">
        <v>197</v>
      </c>
      <c r="D201">
        <v>2018</v>
      </c>
      <c r="E201" t="s">
        <v>84</v>
      </c>
      <c r="F201">
        <v>6901.7463235294117</v>
      </c>
      <c r="G201">
        <v>9604.7417279411766</v>
      </c>
      <c r="H201">
        <v>4581.1755514705883</v>
      </c>
      <c r="I201">
        <v>954.80442485592687</v>
      </c>
      <c r="J201">
        <v>-697.06853377238122</v>
      </c>
      <c r="K201">
        <v>521.93573825503358</v>
      </c>
      <c r="L201">
        <v>872.33547794117646</v>
      </c>
      <c r="M201">
        <v>0</v>
      </c>
      <c r="N201">
        <v>11832.6486513974</v>
      </c>
      <c r="O201">
        <v>3834.97</v>
      </c>
      <c r="P201">
        <v>84</v>
      </c>
      <c r="Q201">
        <v>184412.87</v>
      </c>
      <c r="R201">
        <v>3691</v>
      </c>
      <c r="S201">
        <v>1490.8191881918819</v>
      </c>
      <c r="T201">
        <v>31160.58148758929</v>
      </c>
      <c r="U201">
        <v>14332.1</v>
      </c>
      <c r="V201">
        <v>0</v>
      </c>
      <c r="W201">
        <v>12430.12</v>
      </c>
      <c r="X201">
        <v>663.74</v>
      </c>
      <c r="Y201">
        <v>1</v>
      </c>
    </row>
    <row r="202" spans="1:25">
      <c r="A202">
        <v>924619260</v>
      </c>
      <c r="B202">
        <v>1972020</v>
      </c>
      <c r="C202">
        <v>197</v>
      </c>
      <c r="D202">
        <v>2020</v>
      </c>
      <c r="E202" t="s">
        <v>84</v>
      </c>
      <c r="F202">
        <v>7306.8566463944398</v>
      </c>
      <c r="G202">
        <v>11252.259774109471</v>
      </c>
      <c r="H202">
        <v>8410.5855777584711</v>
      </c>
      <c r="I202">
        <v>954.80442485592687</v>
      </c>
      <c r="J202">
        <v>-697.06853377238122</v>
      </c>
      <c r="K202">
        <v>521.93573825503358</v>
      </c>
      <c r="L202">
        <v>551.86446568201563</v>
      </c>
      <c r="M202">
        <v>0</v>
      </c>
      <c r="N202">
        <v>10376.338006402</v>
      </c>
      <c r="O202">
        <v>4601.5600000000004</v>
      </c>
      <c r="P202">
        <v>96</v>
      </c>
      <c r="Q202">
        <v>274103.90000000002</v>
      </c>
      <c r="R202">
        <v>4228</v>
      </c>
      <c r="S202">
        <v>99.597147950089123</v>
      </c>
      <c r="T202">
        <v>35619.233016352096</v>
      </c>
      <c r="U202">
        <v>15004.21</v>
      </c>
      <c r="V202">
        <v>0</v>
      </c>
      <c r="W202">
        <v>14686.24</v>
      </c>
      <c r="X202">
        <v>1182.78</v>
      </c>
      <c r="Y202">
        <v>1</v>
      </c>
    </row>
    <row r="203" spans="1:25">
      <c r="A203">
        <v>925315958</v>
      </c>
      <c r="B203">
        <v>2042021</v>
      </c>
      <c r="C203">
        <v>204</v>
      </c>
      <c r="D203">
        <v>2021</v>
      </c>
      <c r="E203" t="s">
        <v>170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</row>
    <row r="204" spans="1:25">
      <c r="A204">
        <v>925315958</v>
      </c>
      <c r="B204">
        <v>2042019</v>
      </c>
      <c r="C204">
        <v>204</v>
      </c>
      <c r="D204">
        <v>2019</v>
      </c>
      <c r="E204" t="s">
        <v>170</v>
      </c>
      <c r="F204">
        <v>442.94017857142848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442.94017857142848</v>
      </c>
      <c r="O204">
        <v>0</v>
      </c>
      <c r="P204">
        <v>0</v>
      </c>
      <c r="Q204">
        <v>5292.4</v>
      </c>
      <c r="R204">
        <v>196</v>
      </c>
      <c r="S204">
        <v>0</v>
      </c>
      <c r="T204">
        <v>1034.2824585714279</v>
      </c>
      <c r="U204">
        <v>0</v>
      </c>
      <c r="V204">
        <v>0</v>
      </c>
      <c r="W204">
        <v>230.32</v>
      </c>
      <c r="X204">
        <v>0</v>
      </c>
      <c r="Y204">
        <v>0</v>
      </c>
    </row>
    <row r="205" spans="1:25">
      <c r="A205">
        <v>925315958</v>
      </c>
      <c r="B205">
        <v>2042020</v>
      </c>
      <c r="C205">
        <v>204</v>
      </c>
      <c r="D205">
        <v>2020</v>
      </c>
      <c r="E205" t="s">
        <v>170</v>
      </c>
      <c r="F205">
        <v>233.15204170286711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233.15204170286711</v>
      </c>
      <c r="O205">
        <v>0</v>
      </c>
      <c r="P205">
        <v>0</v>
      </c>
      <c r="Q205">
        <v>0</v>
      </c>
      <c r="R205">
        <v>98</v>
      </c>
      <c r="S205">
        <v>0</v>
      </c>
      <c r="T205">
        <v>331.15204170286711</v>
      </c>
      <c r="U205">
        <v>0</v>
      </c>
      <c r="V205">
        <v>0</v>
      </c>
      <c r="W205">
        <v>0</v>
      </c>
      <c r="X205">
        <v>0</v>
      </c>
      <c r="Y205">
        <v>0</v>
      </c>
    </row>
    <row r="206" spans="1:25">
      <c r="A206">
        <v>925315958</v>
      </c>
      <c r="B206">
        <v>2042022</v>
      </c>
      <c r="C206">
        <v>204</v>
      </c>
      <c r="D206">
        <v>2022</v>
      </c>
      <c r="E206" t="s">
        <v>170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</row>
    <row r="207" spans="1:25">
      <c r="A207">
        <v>925315958</v>
      </c>
      <c r="B207">
        <v>2042018</v>
      </c>
      <c r="C207">
        <v>204</v>
      </c>
      <c r="D207">
        <v>2018</v>
      </c>
      <c r="E207" t="s">
        <v>170</v>
      </c>
      <c r="F207">
        <v>440.12775735294122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440.12775735294122</v>
      </c>
      <c r="O207">
        <v>0</v>
      </c>
      <c r="P207">
        <v>0</v>
      </c>
      <c r="Q207">
        <v>5490.36</v>
      </c>
      <c r="R207">
        <v>196</v>
      </c>
      <c r="S207">
        <v>0</v>
      </c>
      <c r="T207">
        <v>1046.2576493529409</v>
      </c>
      <c r="U207">
        <v>0</v>
      </c>
      <c r="V207">
        <v>0</v>
      </c>
      <c r="W207">
        <v>230.32</v>
      </c>
      <c r="X207">
        <v>0</v>
      </c>
      <c r="Y207">
        <v>0</v>
      </c>
    </row>
    <row r="208" spans="1:25">
      <c r="A208">
        <v>925354813</v>
      </c>
      <c r="B208">
        <v>2132020</v>
      </c>
      <c r="C208">
        <v>213</v>
      </c>
      <c r="D208">
        <v>2020</v>
      </c>
      <c r="E208" t="s">
        <v>171</v>
      </c>
      <c r="F208">
        <v>141.17463075586451</v>
      </c>
      <c r="G208">
        <v>244.91659426585579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386.09122502172022</v>
      </c>
      <c r="O208">
        <v>1289.77</v>
      </c>
      <c r="P208">
        <v>47</v>
      </c>
      <c r="Q208">
        <v>10348.459999999999</v>
      </c>
      <c r="R208">
        <v>333</v>
      </c>
      <c r="S208">
        <v>0</v>
      </c>
      <c r="T208">
        <v>1635.46700602172</v>
      </c>
      <c r="U208">
        <v>0</v>
      </c>
      <c r="V208">
        <v>0</v>
      </c>
      <c r="W208">
        <v>460.65</v>
      </c>
      <c r="X208">
        <v>0</v>
      </c>
      <c r="Y208">
        <v>0</v>
      </c>
    </row>
    <row r="209" spans="1:25">
      <c r="A209">
        <v>925354813</v>
      </c>
      <c r="B209">
        <v>2132019</v>
      </c>
      <c r="C209">
        <v>213</v>
      </c>
      <c r="D209">
        <v>2019</v>
      </c>
      <c r="E209" t="s">
        <v>171</v>
      </c>
      <c r="F209">
        <v>225.31696428571431</v>
      </c>
      <c r="G209">
        <v>264.8848214285714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490.20178571428568</v>
      </c>
      <c r="O209">
        <v>6255.9400000000014</v>
      </c>
      <c r="P209">
        <v>221</v>
      </c>
      <c r="Q209">
        <v>1174.6300000000001</v>
      </c>
      <c r="R209">
        <v>39</v>
      </c>
      <c r="S209">
        <v>0</v>
      </c>
      <c r="T209">
        <v>1305.2653647142861</v>
      </c>
      <c r="U209">
        <v>0</v>
      </c>
      <c r="V209">
        <v>0</v>
      </c>
      <c r="W209">
        <v>460.65</v>
      </c>
      <c r="X209">
        <v>0</v>
      </c>
      <c r="Y209">
        <v>0</v>
      </c>
    </row>
    <row r="210" spans="1:25">
      <c r="A210">
        <v>925354813</v>
      </c>
      <c r="B210">
        <v>2132021</v>
      </c>
      <c r="C210">
        <v>213</v>
      </c>
      <c r="D210">
        <v>2021</v>
      </c>
      <c r="E210" t="s">
        <v>171</v>
      </c>
      <c r="F210">
        <v>151.80956375838929</v>
      </c>
      <c r="G210">
        <v>232.36157718120799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384.17114093959731</v>
      </c>
      <c r="O210">
        <v>1242.3</v>
      </c>
      <c r="P210">
        <v>47</v>
      </c>
      <c r="Q210">
        <v>10053.540000000001</v>
      </c>
      <c r="R210">
        <v>292</v>
      </c>
      <c r="S210">
        <v>0</v>
      </c>
      <c r="T210">
        <v>1566.9703889395969</v>
      </c>
      <c r="U210">
        <v>0</v>
      </c>
      <c r="V210">
        <v>0</v>
      </c>
      <c r="W210">
        <v>460.65</v>
      </c>
      <c r="X210">
        <v>0</v>
      </c>
      <c r="Y210">
        <v>0</v>
      </c>
    </row>
    <row r="211" spans="1:25">
      <c r="A211">
        <v>925354813</v>
      </c>
      <c r="B211">
        <v>2132022</v>
      </c>
      <c r="C211">
        <v>213</v>
      </c>
      <c r="D211">
        <v>2022</v>
      </c>
      <c r="E211" t="s">
        <v>171</v>
      </c>
      <c r="F211">
        <v>154</v>
      </c>
      <c r="G211">
        <v>217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371</v>
      </c>
      <c r="O211">
        <v>1199.8800000000001</v>
      </c>
      <c r="P211">
        <v>42</v>
      </c>
      <c r="Q211">
        <v>9758.6200000000008</v>
      </c>
      <c r="R211">
        <v>292</v>
      </c>
      <c r="S211">
        <v>0</v>
      </c>
      <c r="T211">
        <v>1523.59995</v>
      </c>
      <c r="U211">
        <v>0</v>
      </c>
      <c r="V211">
        <v>0</v>
      </c>
      <c r="W211">
        <v>460.65</v>
      </c>
      <c r="X211">
        <v>0</v>
      </c>
      <c r="Y211">
        <v>0</v>
      </c>
    </row>
    <row r="212" spans="1:25">
      <c r="A212">
        <v>925354813</v>
      </c>
      <c r="B212">
        <v>2132018</v>
      </c>
      <c r="C212">
        <v>213</v>
      </c>
      <c r="D212">
        <v>2018</v>
      </c>
      <c r="E212" t="s">
        <v>171</v>
      </c>
      <c r="F212">
        <v>311.14430147058818</v>
      </c>
      <c r="G212">
        <v>276.06985294117652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587.21415441176464</v>
      </c>
      <c r="O212">
        <v>6479.15</v>
      </c>
      <c r="P212">
        <v>310</v>
      </c>
      <c r="Q212">
        <v>1214.02</v>
      </c>
      <c r="R212">
        <v>55</v>
      </c>
      <c r="S212">
        <v>0</v>
      </c>
      <c r="T212">
        <v>1526.8939534117651</v>
      </c>
      <c r="U212">
        <v>0</v>
      </c>
      <c r="V212">
        <v>0</v>
      </c>
      <c r="W212">
        <v>460.65</v>
      </c>
      <c r="X212">
        <v>0</v>
      </c>
      <c r="Y212">
        <v>0</v>
      </c>
    </row>
    <row r="213" spans="1:25">
      <c r="A213">
        <v>997712099</v>
      </c>
      <c r="B213">
        <v>2142019</v>
      </c>
      <c r="C213">
        <v>214</v>
      </c>
      <c r="D213">
        <v>2019</v>
      </c>
      <c r="E213" t="s">
        <v>172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</row>
    <row r="214" spans="1:25">
      <c r="A214">
        <v>997712099</v>
      </c>
      <c r="B214">
        <v>2142020</v>
      </c>
      <c r="C214">
        <v>214</v>
      </c>
      <c r="D214">
        <v>2020</v>
      </c>
      <c r="E214" t="s">
        <v>172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131.61000000000001</v>
      </c>
      <c r="X214">
        <v>0</v>
      </c>
      <c r="Y214">
        <v>0</v>
      </c>
    </row>
    <row r="215" spans="1:25">
      <c r="A215">
        <v>997712099</v>
      </c>
      <c r="B215">
        <v>2142021</v>
      </c>
      <c r="C215">
        <v>214</v>
      </c>
      <c r="D215">
        <v>2021</v>
      </c>
      <c r="E215" t="s">
        <v>172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131.61000000000001</v>
      </c>
      <c r="X215">
        <v>0</v>
      </c>
      <c r="Y215">
        <v>0</v>
      </c>
    </row>
    <row r="216" spans="1:25">
      <c r="A216">
        <v>997712099</v>
      </c>
      <c r="B216">
        <v>2142018</v>
      </c>
      <c r="C216">
        <v>214</v>
      </c>
      <c r="D216">
        <v>2018</v>
      </c>
      <c r="E216" t="s">
        <v>172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</row>
    <row r="217" spans="1:25">
      <c r="A217">
        <v>997712099</v>
      </c>
      <c r="B217">
        <v>2142022</v>
      </c>
      <c r="C217">
        <v>214</v>
      </c>
      <c r="D217">
        <v>2022</v>
      </c>
      <c r="E217" t="s">
        <v>172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131.61000000000001</v>
      </c>
      <c r="X217">
        <v>0</v>
      </c>
      <c r="Y217">
        <v>0</v>
      </c>
    </row>
    <row r="218" spans="1:25">
      <c r="A218">
        <v>978631029</v>
      </c>
      <c r="B218">
        <v>2152020</v>
      </c>
      <c r="C218">
        <v>215</v>
      </c>
      <c r="D218">
        <v>2020</v>
      </c>
      <c r="E218" t="s">
        <v>85</v>
      </c>
      <c r="F218">
        <v>43426.172024326668</v>
      </c>
      <c r="G218">
        <v>35264.781059947869</v>
      </c>
      <c r="H218">
        <v>22640.34665508254</v>
      </c>
      <c r="I218">
        <v>3622.1000315254369</v>
      </c>
      <c r="J218">
        <v>-43.196410838854717</v>
      </c>
      <c r="K218">
        <v>0</v>
      </c>
      <c r="L218">
        <v>0</v>
      </c>
      <c r="M218">
        <v>2788.198957428323</v>
      </c>
      <c r="N218">
        <v>56841.311092450269</v>
      </c>
      <c r="O218">
        <v>15483.3</v>
      </c>
      <c r="P218">
        <v>440</v>
      </c>
      <c r="Q218">
        <v>1401494.18</v>
      </c>
      <c r="R218">
        <v>41436</v>
      </c>
      <c r="S218">
        <v>17900.124777183599</v>
      </c>
      <c r="T218">
        <v>222465.65362563389</v>
      </c>
      <c r="U218">
        <v>139301.35</v>
      </c>
      <c r="V218">
        <v>9783.0300000000007</v>
      </c>
      <c r="W218">
        <v>139019.47</v>
      </c>
      <c r="X218">
        <v>37250.120000000003</v>
      </c>
      <c r="Y218">
        <v>1</v>
      </c>
    </row>
    <row r="219" spans="1:25">
      <c r="A219">
        <v>978631029</v>
      </c>
      <c r="B219">
        <v>2152022</v>
      </c>
      <c r="C219">
        <v>215</v>
      </c>
      <c r="D219">
        <v>2022</v>
      </c>
      <c r="E219" t="s">
        <v>85</v>
      </c>
      <c r="F219">
        <v>41143</v>
      </c>
      <c r="G219">
        <v>28119</v>
      </c>
      <c r="H219">
        <v>24111</v>
      </c>
      <c r="I219">
        <v>3622.1000315254369</v>
      </c>
      <c r="J219">
        <v>-43.196410838854717</v>
      </c>
      <c r="K219">
        <v>0</v>
      </c>
      <c r="L219">
        <v>3050</v>
      </c>
      <c r="M219">
        <v>4245</v>
      </c>
      <c r="N219">
        <v>41434.903620686593</v>
      </c>
      <c r="O219">
        <v>42153.36</v>
      </c>
      <c r="P219">
        <v>995</v>
      </c>
      <c r="Q219">
        <v>1543281.01</v>
      </c>
      <c r="R219">
        <v>54532</v>
      </c>
      <c r="S219">
        <v>5811</v>
      </c>
      <c r="T219">
        <v>221204.8510596866</v>
      </c>
      <c r="U219">
        <v>138562.97</v>
      </c>
      <c r="V219">
        <v>9783.0300000000007</v>
      </c>
      <c r="W219">
        <v>142333.1</v>
      </c>
      <c r="X219">
        <v>36739.69</v>
      </c>
      <c r="Y219">
        <v>1</v>
      </c>
    </row>
    <row r="220" spans="1:25">
      <c r="A220">
        <v>978631029</v>
      </c>
      <c r="B220">
        <v>2152018</v>
      </c>
      <c r="C220">
        <v>215</v>
      </c>
      <c r="D220">
        <v>2018</v>
      </c>
      <c r="E220" t="s">
        <v>85</v>
      </c>
      <c r="F220">
        <v>40983.927389705881</v>
      </c>
      <c r="G220">
        <v>34639.977941176468</v>
      </c>
      <c r="H220">
        <v>20855.71966911765</v>
      </c>
      <c r="I220">
        <v>3622.1000315254369</v>
      </c>
      <c r="J220">
        <v>-43.196410838854717</v>
      </c>
      <c r="K220">
        <v>0</v>
      </c>
      <c r="L220">
        <v>1263.8115808823529</v>
      </c>
      <c r="M220">
        <v>1856.6829044117651</v>
      </c>
      <c r="N220">
        <v>55226.594797157173</v>
      </c>
      <c r="O220">
        <v>16694.29</v>
      </c>
      <c r="P220">
        <v>759</v>
      </c>
      <c r="Q220">
        <v>906539.64</v>
      </c>
      <c r="R220">
        <v>40630</v>
      </c>
      <c r="S220">
        <v>4441.8708487084868</v>
      </c>
      <c r="T220">
        <v>170023.04021686569</v>
      </c>
      <c r="U220">
        <v>131818.75</v>
      </c>
      <c r="V220">
        <v>7811.44</v>
      </c>
      <c r="W220">
        <v>126610.78</v>
      </c>
      <c r="X220">
        <v>29045.53</v>
      </c>
      <c r="Y220">
        <v>1</v>
      </c>
    </row>
    <row r="221" spans="1:25">
      <c r="A221">
        <v>978631029</v>
      </c>
      <c r="B221">
        <v>2152019</v>
      </c>
      <c r="C221">
        <v>215</v>
      </c>
      <c r="D221">
        <v>2019</v>
      </c>
      <c r="E221" t="s">
        <v>85</v>
      </c>
      <c r="F221">
        <v>40969.21875</v>
      </c>
      <c r="G221">
        <v>38824.860714285707</v>
      </c>
      <c r="H221">
        <v>25404.762500000001</v>
      </c>
      <c r="I221">
        <v>3622.1000315254369</v>
      </c>
      <c r="J221">
        <v>-43.196410838854717</v>
      </c>
      <c r="K221">
        <v>0</v>
      </c>
      <c r="L221">
        <v>0</v>
      </c>
      <c r="M221">
        <v>2300.4312500000001</v>
      </c>
      <c r="N221">
        <v>55667.789334972287</v>
      </c>
      <c r="O221">
        <v>15927.7</v>
      </c>
      <c r="P221">
        <v>759</v>
      </c>
      <c r="Q221">
        <v>1168650.8</v>
      </c>
      <c r="R221">
        <v>44716</v>
      </c>
      <c r="S221">
        <v>5776.4765342960291</v>
      </c>
      <c r="T221">
        <v>195407.2798192683</v>
      </c>
      <c r="U221">
        <v>140482.91</v>
      </c>
      <c r="V221">
        <v>7811.44</v>
      </c>
      <c r="W221">
        <v>133141.93</v>
      </c>
      <c r="X221">
        <v>31236.77</v>
      </c>
      <c r="Y221">
        <v>1</v>
      </c>
    </row>
    <row r="222" spans="1:25">
      <c r="A222">
        <v>978631029</v>
      </c>
      <c r="B222">
        <v>2152021</v>
      </c>
      <c r="C222">
        <v>215</v>
      </c>
      <c r="D222">
        <v>2021</v>
      </c>
      <c r="E222" t="s">
        <v>85</v>
      </c>
      <c r="F222">
        <v>37599.201342281878</v>
      </c>
      <c r="G222">
        <v>29246.577181208049</v>
      </c>
      <c r="H222">
        <v>19886.020134228191</v>
      </c>
      <c r="I222">
        <v>3622.1000315254369</v>
      </c>
      <c r="J222">
        <v>-43.196410838854717</v>
      </c>
      <c r="K222">
        <v>0</v>
      </c>
      <c r="L222">
        <v>6738.4857382550344</v>
      </c>
      <c r="M222">
        <v>2607.6132550335569</v>
      </c>
      <c r="N222">
        <v>41192.56301665974</v>
      </c>
      <c r="O222">
        <v>15040.92</v>
      </c>
      <c r="P222">
        <v>438</v>
      </c>
      <c r="Q222">
        <v>1478378.41</v>
      </c>
      <c r="R222">
        <v>50435</v>
      </c>
      <c r="S222">
        <v>7891.5658914728683</v>
      </c>
      <c r="T222">
        <v>211515.55285913259</v>
      </c>
      <c r="U222">
        <v>138562.97</v>
      </c>
      <c r="V222">
        <v>9783.0300000000007</v>
      </c>
      <c r="W222">
        <v>139203.13</v>
      </c>
      <c r="X222">
        <v>36739.69</v>
      </c>
      <c r="Y222">
        <v>1</v>
      </c>
    </row>
    <row r="223" spans="1:25">
      <c r="A223">
        <v>916763476</v>
      </c>
      <c r="B223">
        <v>2222020</v>
      </c>
      <c r="C223">
        <v>222</v>
      </c>
      <c r="D223">
        <v>2020</v>
      </c>
      <c r="E223" t="s">
        <v>173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1214.02</v>
      </c>
      <c r="R223">
        <v>241</v>
      </c>
      <c r="S223">
        <v>0</v>
      </c>
      <c r="T223">
        <v>331.68729400000001</v>
      </c>
      <c r="U223">
        <v>34.630000000000003</v>
      </c>
      <c r="V223">
        <v>0</v>
      </c>
      <c r="W223">
        <v>1495.4</v>
      </c>
      <c r="X223">
        <v>0</v>
      </c>
      <c r="Y223">
        <v>0</v>
      </c>
    </row>
    <row r="224" spans="1:25">
      <c r="A224">
        <v>916763476</v>
      </c>
      <c r="B224">
        <v>2222021</v>
      </c>
      <c r="C224">
        <v>222</v>
      </c>
      <c r="D224">
        <v>2021</v>
      </c>
      <c r="E224" t="s">
        <v>173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971.62</v>
      </c>
      <c r="R224">
        <v>240</v>
      </c>
      <c r="S224">
        <v>0</v>
      </c>
      <c r="T224">
        <v>312.58001400000001</v>
      </c>
      <c r="U224">
        <v>34.630000000000003</v>
      </c>
      <c r="V224">
        <v>0</v>
      </c>
      <c r="W224">
        <v>1495.4</v>
      </c>
      <c r="X224">
        <v>0</v>
      </c>
      <c r="Y224">
        <v>0</v>
      </c>
    </row>
    <row r="225" spans="1:25">
      <c r="A225">
        <v>916763476</v>
      </c>
      <c r="B225">
        <v>2222018</v>
      </c>
      <c r="C225">
        <v>222</v>
      </c>
      <c r="D225">
        <v>2018</v>
      </c>
      <c r="E225" t="s">
        <v>173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1699.83</v>
      </c>
      <c r="R225">
        <v>241</v>
      </c>
      <c r="S225">
        <v>0</v>
      </c>
      <c r="T225">
        <v>367.97730100000001</v>
      </c>
      <c r="U225">
        <v>34.630000000000003</v>
      </c>
      <c r="V225">
        <v>0</v>
      </c>
      <c r="W225">
        <v>1495.4</v>
      </c>
      <c r="X225">
        <v>0</v>
      </c>
      <c r="Y225">
        <v>0</v>
      </c>
    </row>
    <row r="226" spans="1:25">
      <c r="A226">
        <v>916763476</v>
      </c>
      <c r="B226">
        <v>2222019</v>
      </c>
      <c r="C226">
        <v>222</v>
      </c>
      <c r="D226">
        <v>2019</v>
      </c>
      <c r="E226" t="s">
        <v>173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1457.43</v>
      </c>
      <c r="R226">
        <v>240</v>
      </c>
      <c r="S226">
        <v>0</v>
      </c>
      <c r="T226">
        <v>348.87002100000001</v>
      </c>
      <c r="U226">
        <v>34.630000000000003</v>
      </c>
      <c r="V226">
        <v>0</v>
      </c>
      <c r="W226">
        <v>1495.4</v>
      </c>
      <c r="X226">
        <v>0</v>
      </c>
      <c r="Y226">
        <v>0</v>
      </c>
    </row>
    <row r="227" spans="1:25">
      <c r="A227">
        <v>916763476</v>
      </c>
      <c r="B227">
        <v>2222022</v>
      </c>
      <c r="C227">
        <v>222</v>
      </c>
      <c r="D227">
        <v>2022</v>
      </c>
      <c r="E227" t="s">
        <v>173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729.22</v>
      </c>
      <c r="R227">
        <v>240</v>
      </c>
      <c r="S227">
        <v>0</v>
      </c>
      <c r="T227">
        <v>294.472734</v>
      </c>
      <c r="U227">
        <v>34.630000000000003</v>
      </c>
      <c r="V227">
        <v>0</v>
      </c>
      <c r="W227">
        <v>1495.4</v>
      </c>
      <c r="X227">
        <v>0</v>
      </c>
      <c r="Y227">
        <v>0</v>
      </c>
    </row>
    <row r="228" spans="1:25">
      <c r="A228">
        <v>924940379</v>
      </c>
      <c r="B228">
        <v>2232019</v>
      </c>
      <c r="C228">
        <v>223</v>
      </c>
      <c r="D228">
        <v>2019</v>
      </c>
      <c r="E228" t="s">
        <v>174</v>
      </c>
      <c r="F228">
        <v>0</v>
      </c>
      <c r="G228">
        <v>0</v>
      </c>
      <c r="H228">
        <v>0</v>
      </c>
      <c r="I228">
        <v>16.622483221476511</v>
      </c>
      <c r="J228">
        <v>0</v>
      </c>
      <c r="K228">
        <v>0</v>
      </c>
      <c r="L228">
        <v>0</v>
      </c>
      <c r="M228">
        <v>0</v>
      </c>
      <c r="N228">
        <v>16.622483221476511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16.622483221476511</v>
      </c>
      <c r="U228">
        <v>0</v>
      </c>
      <c r="V228">
        <v>0</v>
      </c>
      <c r="W228">
        <v>0</v>
      </c>
      <c r="X228">
        <v>0</v>
      </c>
      <c r="Y228">
        <v>0</v>
      </c>
    </row>
    <row r="229" spans="1:25">
      <c r="A229">
        <v>924940379</v>
      </c>
      <c r="B229">
        <v>2232020</v>
      </c>
      <c r="C229">
        <v>223</v>
      </c>
      <c r="D229">
        <v>2020</v>
      </c>
      <c r="E229" t="s">
        <v>174</v>
      </c>
      <c r="F229">
        <v>0</v>
      </c>
      <c r="G229">
        <v>0</v>
      </c>
      <c r="H229">
        <v>0</v>
      </c>
      <c r="I229">
        <v>16.622483221476511</v>
      </c>
      <c r="J229">
        <v>0</v>
      </c>
      <c r="K229">
        <v>0</v>
      </c>
      <c r="L229">
        <v>0</v>
      </c>
      <c r="M229">
        <v>0</v>
      </c>
      <c r="N229">
        <v>16.622483221476511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16.622483221476511</v>
      </c>
      <c r="U229">
        <v>0</v>
      </c>
      <c r="V229">
        <v>0</v>
      </c>
      <c r="W229">
        <v>530.64</v>
      </c>
      <c r="X229">
        <v>0</v>
      </c>
      <c r="Y229">
        <v>0</v>
      </c>
    </row>
    <row r="230" spans="1:25">
      <c r="A230">
        <v>924940379</v>
      </c>
      <c r="B230">
        <v>2232018</v>
      </c>
      <c r="C230">
        <v>223</v>
      </c>
      <c r="D230">
        <v>2018</v>
      </c>
      <c r="E230" t="s">
        <v>174</v>
      </c>
      <c r="F230">
        <v>0</v>
      </c>
      <c r="G230">
        <v>0</v>
      </c>
      <c r="H230">
        <v>0</v>
      </c>
      <c r="I230">
        <v>16.622483221476511</v>
      </c>
      <c r="J230">
        <v>0</v>
      </c>
      <c r="K230">
        <v>0</v>
      </c>
      <c r="L230">
        <v>0</v>
      </c>
      <c r="M230">
        <v>0</v>
      </c>
      <c r="N230">
        <v>16.622483221476511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16.622483221476511</v>
      </c>
      <c r="U230">
        <v>0</v>
      </c>
      <c r="V230">
        <v>0</v>
      </c>
      <c r="W230">
        <v>0</v>
      </c>
      <c r="X230">
        <v>0</v>
      </c>
      <c r="Y230">
        <v>0</v>
      </c>
    </row>
    <row r="231" spans="1:25">
      <c r="A231">
        <v>924940379</v>
      </c>
      <c r="B231">
        <v>2232022</v>
      </c>
      <c r="C231">
        <v>223</v>
      </c>
      <c r="D231">
        <v>2022</v>
      </c>
      <c r="E231" t="s">
        <v>174</v>
      </c>
      <c r="F231">
        <v>805</v>
      </c>
      <c r="G231">
        <v>322</v>
      </c>
      <c r="H231">
        <v>0</v>
      </c>
      <c r="I231">
        <v>16.622483221476511</v>
      </c>
      <c r="J231">
        <v>0</v>
      </c>
      <c r="K231">
        <v>0</v>
      </c>
      <c r="L231">
        <v>0</v>
      </c>
      <c r="M231">
        <v>0</v>
      </c>
      <c r="N231">
        <v>1143.6224832214771</v>
      </c>
      <c r="O231">
        <v>0</v>
      </c>
      <c r="P231">
        <v>0</v>
      </c>
      <c r="Q231">
        <v>31473.62</v>
      </c>
      <c r="R231">
        <v>739</v>
      </c>
      <c r="S231">
        <v>0</v>
      </c>
      <c r="T231">
        <v>4233.7018972214764</v>
      </c>
      <c r="U231">
        <v>0</v>
      </c>
      <c r="V231">
        <v>0</v>
      </c>
      <c r="W231">
        <v>905.22</v>
      </c>
      <c r="X231">
        <v>231.96</v>
      </c>
      <c r="Y231">
        <v>0</v>
      </c>
    </row>
    <row r="232" spans="1:25">
      <c r="A232">
        <v>924940379</v>
      </c>
      <c r="B232">
        <v>2232021</v>
      </c>
      <c r="C232">
        <v>223</v>
      </c>
      <c r="D232">
        <v>2021</v>
      </c>
      <c r="E232" t="s">
        <v>174</v>
      </c>
      <c r="F232">
        <v>814.81459731543612</v>
      </c>
      <c r="G232">
        <v>318.07718120805367</v>
      </c>
      <c r="H232">
        <v>0</v>
      </c>
      <c r="I232">
        <v>16.622483221476511</v>
      </c>
      <c r="J232">
        <v>0</v>
      </c>
      <c r="K232">
        <v>0</v>
      </c>
      <c r="L232">
        <v>0</v>
      </c>
      <c r="M232">
        <v>0</v>
      </c>
      <c r="N232">
        <v>1149.514261744966</v>
      </c>
      <c r="O232">
        <v>0</v>
      </c>
      <c r="P232">
        <v>0</v>
      </c>
      <c r="Q232">
        <v>32220.01</v>
      </c>
      <c r="R232">
        <v>739</v>
      </c>
      <c r="S232">
        <v>0</v>
      </c>
      <c r="T232">
        <v>4295.3490087449663</v>
      </c>
      <c r="U232">
        <v>0</v>
      </c>
      <c r="V232">
        <v>0</v>
      </c>
      <c r="W232">
        <v>905.22</v>
      </c>
      <c r="X232">
        <v>0</v>
      </c>
      <c r="Y232">
        <v>0</v>
      </c>
    </row>
    <row r="233" spans="1:25">
      <c r="A233">
        <v>979151950</v>
      </c>
      <c r="B233">
        <v>2272018</v>
      </c>
      <c r="C233">
        <v>227</v>
      </c>
      <c r="D233">
        <v>2018</v>
      </c>
      <c r="E233" t="s">
        <v>86</v>
      </c>
      <c r="F233">
        <v>50624.874999999993</v>
      </c>
      <c r="G233">
        <v>45931.6875</v>
      </c>
      <c r="H233">
        <v>21906.821691176468</v>
      </c>
      <c r="I233">
        <v>3577.9141594736561</v>
      </c>
      <c r="J233">
        <v>1327.9456249224279</v>
      </c>
      <c r="K233">
        <v>6945.9715481879111</v>
      </c>
      <c r="L233">
        <v>1465.2068014705881</v>
      </c>
      <c r="M233">
        <v>5823.489889705882</v>
      </c>
      <c r="N233">
        <v>79212.875450231048</v>
      </c>
      <c r="O233">
        <v>133239.20000000001</v>
      </c>
      <c r="P233">
        <v>3856</v>
      </c>
      <c r="Q233">
        <v>1103597.71</v>
      </c>
      <c r="R233">
        <v>38981</v>
      </c>
      <c r="S233">
        <v>2040.247232472324</v>
      </c>
      <c r="T233">
        <v>216481.83985970341</v>
      </c>
      <c r="U233">
        <v>106625.83</v>
      </c>
      <c r="V233">
        <v>25638.79</v>
      </c>
      <c r="W233">
        <v>106151.64</v>
      </c>
      <c r="X233">
        <v>25345.3</v>
      </c>
      <c r="Y233">
        <v>1</v>
      </c>
    </row>
    <row r="234" spans="1:25">
      <c r="A234">
        <v>979151950</v>
      </c>
      <c r="B234">
        <v>2272020</v>
      </c>
      <c r="C234">
        <v>227</v>
      </c>
      <c r="D234">
        <v>2020</v>
      </c>
      <c r="E234" t="s">
        <v>86</v>
      </c>
      <c r="F234">
        <v>65529.627280625537</v>
      </c>
      <c r="G234">
        <v>44076.430929626418</v>
      </c>
      <c r="H234">
        <v>20457.487402258899</v>
      </c>
      <c r="I234">
        <v>3577.9141594736561</v>
      </c>
      <c r="J234">
        <v>1327.9456249224279</v>
      </c>
      <c r="K234">
        <v>6945.9715481879111</v>
      </c>
      <c r="L234">
        <v>36.363162467419627</v>
      </c>
      <c r="M234">
        <v>4017.0599478714162</v>
      </c>
      <c r="N234">
        <v>96946.979030238232</v>
      </c>
      <c r="O234">
        <v>118804.28</v>
      </c>
      <c r="P234">
        <v>3723</v>
      </c>
      <c r="Q234">
        <v>1380021.58</v>
      </c>
      <c r="R234">
        <v>43841</v>
      </c>
      <c r="S234">
        <v>1939.4081996434941</v>
      </c>
      <c r="T234">
        <v>258412.67897188169</v>
      </c>
      <c r="U234">
        <v>107304.43</v>
      </c>
      <c r="V234">
        <v>25638.79</v>
      </c>
      <c r="W234">
        <v>113757.57</v>
      </c>
      <c r="X234">
        <v>31508.01</v>
      </c>
      <c r="Y234">
        <v>1</v>
      </c>
    </row>
    <row r="235" spans="1:25">
      <c r="A235">
        <v>979151950</v>
      </c>
      <c r="B235">
        <v>2272019</v>
      </c>
      <c r="C235">
        <v>227</v>
      </c>
      <c r="D235">
        <v>2019</v>
      </c>
      <c r="E235" t="s">
        <v>86</v>
      </c>
      <c r="F235">
        <v>42640.960714285713</v>
      </c>
      <c r="G235">
        <v>38554.480357142857</v>
      </c>
      <c r="H235">
        <v>18472.693749999999</v>
      </c>
      <c r="I235">
        <v>3577.9141594736561</v>
      </c>
      <c r="J235">
        <v>1327.9456249224279</v>
      </c>
      <c r="K235">
        <v>6945.9715481879111</v>
      </c>
      <c r="L235">
        <v>259.38928571428568</v>
      </c>
      <c r="M235">
        <v>1613.4892857142861</v>
      </c>
      <c r="N235">
        <v>72701.700082583979</v>
      </c>
      <c r="O235">
        <v>122564.51</v>
      </c>
      <c r="P235">
        <v>4342</v>
      </c>
      <c r="Q235">
        <v>1256692.5</v>
      </c>
      <c r="R235">
        <v>41224</v>
      </c>
      <c r="S235">
        <v>3299.4187725631768</v>
      </c>
      <c r="T235">
        <v>224597.61750214719</v>
      </c>
      <c r="U235">
        <v>106659.35</v>
      </c>
      <c r="V235">
        <v>25638.79</v>
      </c>
      <c r="W235">
        <v>108586.76</v>
      </c>
      <c r="X235">
        <v>26424.94</v>
      </c>
      <c r="Y235">
        <v>1</v>
      </c>
    </row>
    <row r="236" spans="1:25">
      <c r="A236">
        <v>979151950</v>
      </c>
      <c r="B236">
        <v>2272021</v>
      </c>
      <c r="C236">
        <v>227</v>
      </c>
      <c r="D236">
        <v>2021</v>
      </c>
      <c r="E236" t="s">
        <v>86</v>
      </c>
      <c r="F236">
        <v>50899.57802013422</v>
      </c>
      <c r="G236">
        <v>38551.367449664431</v>
      </c>
      <c r="H236">
        <v>21048.860738255029</v>
      </c>
      <c r="I236">
        <v>3577.9141594736561</v>
      </c>
      <c r="J236">
        <v>1327.9456249224279</v>
      </c>
      <c r="K236">
        <v>6945.9715481879111</v>
      </c>
      <c r="L236">
        <v>5.1635906040268464</v>
      </c>
      <c r="M236">
        <v>1370.4169463087251</v>
      </c>
      <c r="N236">
        <v>78878.335527214862</v>
      </c>
      <c r="O236">
        <v>155504.65</v>
      </c>
      <c r="P236">
        <v>3775</v>
      </c>
      <c r="Q236">
        <v>1597282.68</v>
      </c>
      <c r="R236">
        <v>48120</v>
      </c>
      <c r="S236">
        <v>9119.5658914728683</v>
      </c>
      <c r="T236">
        <v>270826.11496968771</v>
      </c>
      <c r="U236">
        <v>107361.71</v>
      </c>
      <c r="V236">
        <v>27952.3</v>
      </c>
      <c r="W236">
        <v>115394.02</v>
      </c>
      <c r="X236">
        <v>33377.32</v>
      </c>
      <c r="Y236">
        <v>1</v>
      </c>
    </row>
    <row r="237" spans="1:25">
      <c r="A237">
        <v>979151950</v>
      </c>
      <c r="B237">
        <v>2272022</v>
      </c>
      <c r="C237">
        <v>227</v>
      </c>
      <c r="D237">
        <v>2022</v>
      </c>
      <c r="E237" t="s">
        <v>86</v>
      </c>
      <c r="F237">
        <v>50386</v>
      </c>
      <c r="G237">
        <v>42160</v>
      </c>
      <c r="H237">
        <v>30697</v>
      </c>
      <c r="I237">
        <v>3577.9141594736561</v>
      </c>
      <c r="J237">
        <v>1327.9456249224279</v>
      </c>
      <c r="K237">
        <v>6945.9715481879111</v>
      </c>
      <c r="L237">
        <v>1567</v>
      </c>
      <c r="M237">
        <v>2394</v>
      </c>
      <c r="N237">
        <v>69739.831332583999</v>
      </c>
      <c r="O237">
        <v>154162.35999999999</v>
      </c>
      <c r="P237">
        <v>4595</v>
      </c>
      <c r="Q237">
        <v>1928337.45</v>
      </c>
      <c r="R237">
        <v>61049</v>
      </c>
      <c r="S237">
        <v>14200</v>
      </c>
      <c r="T237">
        <v>305146.56713958399</v>
      </c>
      <c r="U237">
        <v>205310.41</v>
      </c>
      <c r="V237">
        <v>35587.019999999997</v>
      </c>
      <c r="W237">
        <v>120502.35</v>
      </c>
      <c r="X237">
        <v>33938.74</v>
      </c>
      <c r="Y237">
        <v>1</v>
      </c>
    </row>
    <row r="238" spans="1:25">
      <c r="A238">
        <v>919415096</v>
      </c>
      <c r="B238">
        <v>2382019</v>
      </c>
      <c r="C238">
        <v>238</v>
      </c>
      <c r="D238">
        <v>2019</v>
      </c>
      <c r="E238" t="s">
        <v>87</v>
      </c>
      <c r="F238">
        <v>534.1660714285714</v>
      </c>
      <c r="G238">
        <v>774.87053571428567</v>
      </c>
      <c r="H238">
        <v>774.87053571428567</v>
      </c>
      <c r="I238">
        <v>169.74736815738231</v>
      </c>
      <c r="J238">
        <v>0</v>
      </c>
      <c r="K238">
        <v>0</v>
      </c>
      <c r="L238">
        <v>0</v>
      </c>
      <c r="M238">
        <v>0</v>
      </c>
      <c r="N238">
        <v>703.91343958595371</v>
      </c>
      <c r="O238">
        <v>0</v>
      </c>
      <c r="P238">
        <v>0</v>
      </c>
      <c r="Q238">
        <v>16483.2</v>
      </c>
      <c r="R238">
        <v>529</v>
      </c>
      <c r="S238">
        <v>253.80144404332131</v>
      </c>
      <c r="T238">
        <v>2718.0099236292749</v>
      </c>
      <c r="U238">
        <v>1933.43</v>
      </c>
      <c r="V238">
        <v>416.53</v>
      </c>
      <c r="W238">
        <v>2616.1999999999998</v>
      </c>
      <c r="X238">
        <v>0</v>
      </c>
      <c r="Y238">
        <v>1</v>
      </c>
    </row>
    <row r="239" spans="1:25">
      <c r="A239">
        <v>919415096</v>
      </c>
      <c r="B239">
        <v>2382018</v>
      </c>
      <c r="C239">
        <v>238</v>
      </c>
      <c r="D239">
        <v>2018</v>
      </c>
      <c r="E239" t="s">
        <v>87</v>
      </c>
      <c r="F239">
        <v>461.625</v>
      </c>
      <c r="G239">
        <v>38.46875</v>
      </c>
      <c r="H239">
        <v>16.971507352941181</v>
      </c>
      <c r="I239">
        <v>169.74736815738231</v>
      </c>
      <c r="J239">
        <v>0</v>
      </c>
      <c r="K239">
        <v>0</v>
      </c>
      <c r="L239">
        <v>0</v>
      </c>
      <c r="M239">
        <v>0</v>
      </c>
      <c r="N239">
        <v>652.86961080444109</v>
      </c>
      <c r="O239">
        <v>0</v>
      </c>
      <c r="P239">
        <v>0</v>
      </c>
      <c r="Q239">
        <v>17018.5</v>
      </c>
      <c r="R239">
        <v>529</v>
      </c>
      <c r="S239">
        <v>0</v>
      </c>
      <c r="T239">
        <v>2453.151560804441</v>
      </c>
      <c r="U239">
        <v>1933.43</v>
      </c>
      <c r="V239">
        <v>416.53</v>
      </c>
      <c r="W239">
        <v>2804.23</v>
      </c>
      <c r="X239">
        <v>0</v>
      </c>
      <c r="Y239">
        <v>1</v>
      </c>
    </row>
    <row r="240" spans="1:25">
      <c r="A240">
        <v>919415096</v>
      </c>
      <c r="B240">
        <v>2382021</v>
      </c>
      <c r="C240">
        <v>238</v>
      </c>
      <c r="D240">
        <v>2021</v>
      </c>
      <c r="E240" t="s">
        <v>87</v>
      </c>
      <c r="F240">
        <v>703.28104026845631</v>
      </c>
      <c r="G240">
        <v>1120.499161073825</v>
      </c>
      <c r="H240">
        <v>1120.499161073825</v>
      </c>
      <c r="I240">
        <v>169.74736815738231</v>
      </c>
      <c r="J240">
        <v>0</v>
      </c>
      <c r="K240">
        <v>0</v>
      </c>
      <c r="L240">
        <v>0</v>
      </c>
      <c r="M240">
        <v>0</v>
      </c>
      <c r="N240">
        <v>873.02840842583851</v>
      </c>
      <c r="O240">
        <v>4156.1499999999996</v>
      </c>
      <c r="P240">
        <v>96</v>
      </c>
      <c r="Q240">
        <v>114141.11</v>
      </c>
      <c r="R240">
        <v>2134</v>
      </c>
      <c r="S240">
        <v>0</v>
      </c>
      <c r="T240">
        <v>11939.83373042584</v>
      </c>
      <c r="U240">
        <v>2739.65</v>
      </c>
      <c r="V240">
        <v>416.53</v>
      </c>
      <c r="W240">
        <v>4367.12</v>
      </c>
      <c r="X240">
        <v>1386.68</v>
      </c>
      <c r="Y240">
        <v>1</v>
      </c>
    </row>
    <row r="241" spans="1:25">
      <c r="A241">
        <v>919415096</v>
      </c>
      <c r="B241">
        <v>2382020</v>
      </c>
      <c r="C241">
        <v>238</v>
      </c>
      <c r="D241">
        <v>2020</v>
      </c>
      <c r="E241" t="s">
        <v>87</v>
      </c>
      <c r="F241">
        <v>656.67593397046051</v>
      </c>
      <c r="G241">
        <v>3944.3336229365768</v>
      </c>
      <c r="H241">
        <v>3944.3336229365768</v>
      </c>
      <c r="I241">
        <v>169.74736815738231</v>
      </c>
      <c r="J241">
        <v>0</v>
      </c>
      <c r="K241">
        <v>0</v>
      </c>
      <c r="L241">
        <v>0</v>
      </c>
      <c r="M241">
        <v>0</v>
      </c>
      <c r="N241">
        <v>826.42330212784259</v>
      </c>
      <c r="O241">
        <v>4101.6099999999997</v>
      </c>
      <c r="P241">
        <v>93</v>
      </c>
      <c r="Q241">
        <v>66878.16</v>
      </c>
      <c r="R241">
        <v>921</v>
      </c>
      <c r="S241">
        <v>368.83778966131911</v>
      </c>
      <c r="T241">
        <v>7511.4499107891615</v>
      </c>
      <c r="U241">
        <v>1933.43</v>
      </c>
      <c r="V241">
        <v>416.53</v>
      </c>
      <c r="W241">
        <v>3256.03</v>
      </c>
      <c r="X241">
        <v>0</v>
      </c>
      <c r="Y241">
        <v>1</v>
      </c>
    </row>
    <row r="242" spans="1:25">
      <c r="A242">
        <v>919415096</v>
      </c>
      <c r="B242">
        <v>2382022</v>
      </c>
      <c r="C242">
        <v>238</v>
      </c>
      <c r="D242">
        <v>2022</v>
      </c>
      <c r="E242" t="s">
        <v>87</v>
      </c>
      <c r="F242">
        <v>820</v>
      </c>
      <c r="G242">
        <v>159</v>
      </c>
      <c r="H242">
        <v>159</v>
      </c>
      <c r="I242">
        <v>169.74736815738231</v>
      </c>
      <c r="J242">
        <v>0</v>
      </c>
      <c r="K242">
        <v>0</v>
      </c>
      <c r="L242">
        <v>0</v>
      </c>
      <c r="M242">
        <v>0</v>
      </c>
      <c r="N242">
        <v>989.7473681573822</v>
      </c>
      <c r="O242">
        <v>4059.19</v>
      </c>
      <c r="P242">
        <v>96</v>
      </c>
      <c r="Q242">
        <v>112888.71</v>
      </c>
      <c r="R242">
        <v>2587</v>
      </c>
      <c r="S242">
        <v>0</v>
      </c>
      <c r="T242">
        <v>12408.755498157379</v>
      </c>
      <c r="U242">
        <v>2739.65</v>
      </c>
      <c r="V242">
        <v>416.53</v>
      </c>
      <c r="W242">
        <v>4583.1899999999996</v>
      </c>
      <c r="X242">
        <v>1386.68</v>
      </c>
      <c r="Y242">
        <v>1</v>
      </c>
    </row>
    <row r="243" spans="1:25">
      <c r="A243">
        <v>967670170</v>
      </c>
      <c r="B243">
        <v>2422020</v>
      </c>
      <c r="C243">
        <v>242</v>
      </c>
      <c r="D243">
        <v>2020</v>
      </c>
      <c r="E243" t="s">
        <v>175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</row>
    <row r="244" spans="1:25">
      <c r="A244">
        <v>967670170</v>
      </c>
      <c r="B244">
        <v>2422019</v>
      </c>
      <c r="C244">
        <v>242</v>
      </c>
      <c r="D244">
        <v>2019</v>
      </c>
      <c r="E244" t="s">
        <v>175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</row>
    <row r="245" spans="1:25">
      <c r="A245">
        <v>967670170</v>
      </c>
      <c r="B245">
        <v>2422018</v>
      </c>
      <c r="C245">
        <v>242</v>
      </c>
      <c r="D245">
        <v>2018</v>
      </c>
      <c r="E245" t="s">
        <v>175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</row>
    <row r="246" spans="1:25">
      <c r="A246">
        <v>967670170</v>
      </c>
      <c r="B246">
        <v>2422021</v>
      </c>
      <c r="C246">
        <v>242</v>
      </c>
      <c r="D246">
        <v>2021</v>
      </c>
      <c r="E246" t="s">
        <v>175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</row>
    <row r="247" spans="1:25">
      <c r="A247">
        <v>967670170</v>
      </c>
      <c r="B247">
        <v>2422022</v>
      </c>
      <c r="C247">
        <v>242</v>
      </c>
      <c r="D247">
        <v>2022</v>
      </c>
      <c r="E247" t="s">
        <v>175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</row>
    <row r="248" spans="1:25">
      <c r="A248">
        <v>824368082</v>
      </c>
      <c r="B248">
        <v>2482019</v>
      </c>
      <c r="C248">
        <v>248</v>
      </c>
      <c r="D248">
        <v>2019</v>
      </c>
      <c r="E248" t="s">
        <v>176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</row>
    <row r="249" spans="1:25">
      <c r="A249">
        <v>824368082</v>
      </c>
      <c r="B249">
        <v>2482020</v>
      </c>
      <c r="C249">
        <v>248</v>
      </c>
      <c r="D249">
        <v>2020</v>
      </c>
      <c r="E249" t="s">
        <v>176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</row>
    <row r="250" spans="1:25">
      <c r="A250">
        <v>824368082</v>
      </c>
      <c r="B250">
        <v>2482018</v>
      </c>
      <c r="C250">
        <v>248</v>
      </c>
      <c r="D250">
        <v>2018</v>
      </c>
      <c r="E250" t="s">
        <v>176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</row>
    <row r="251" spans="1:25">
      <c r="A251">
        <v>824368082</v>
      </c>
      <c r="B251">
        <v>2482021</v>
      </c>
      <c r="C251">
        <v>248</v>
      </c>
      <c r="D251">
        <v>2021</v>
      </c>
      <c r="E251" t="s">
        <v>176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</row>
    <row r="252" spans="1:25">
      <c r="A252">
        <v>824368082</v>
      </c>
      <c r="B252">
        <v>2482022</v>
      </c>
      <c r="C252">
        <v>248</v>
      </c>
      <c r="D252">
        <v>2022</v>
      </c>
      <c r="E252" t="s">
        <v>176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</row>
    <row r="253" spans="1:25">
      <c r="A253">
        <v>971058854</v>
      </c>
      <c r="B253">
        <v>2492018</v>
      </c>
      <c r="C253">
        <v>249</v>
      </c>
      <c r="D253">
        <v>2018</v>
      </c>
      <c r="E253" t="s">
        <v>88</v>
      </c>
      <c r="F253">
        <v>16243.99540441176</v>
      </c>
      <c r="G253">
        <v>12622.275735294121</v>
      </c>
      <c r="H253">
        <v>1499.1498161764709</v>
      </c>
      <c r="I253">
        <v>2256.348995052173</v>
      </c>
      <c r="J253">
        <v>-564.98381155709376</v>
      </c>
      <c r="K253">
        <v>0</v>
      </c>
      <c r="L253">
        <v>0</v>
      </c>
      <c r="M253">
        <v>238.73253676470591</v>
      </c>
      <c r="N253">
        <v>28819.753970259779</v>
      </c>
      <c r="O253">
        <v>29204.15</v>
      </c>
      <c r="P253">
        <v>680</v>
      </c>
      <c r="Q253">
        <v>505294.92</v>
      </c>
      <c r="R253">
        <v>18513</v>
      </c>
      <c r="S253">
        <v>2.2656826568265682</v>
      </c>
      <c r="T253">
        <v>87942.100181916612</v>
      </c>
      <c r="U253">
        <v>39949.440000000002</v>
      </c>
      <c r="V253">
        <v>0</v>
      </c>
      <c r="W253">
        <v>25114.1</v>
      </c>
      <c r="X253">
        <v>634.11</v>
      </c>
      <c r="Y253">
        <v>1</v>
      </c>
    </row>
    <row r="254" spans="1:25">
      <c r="A254">
        <v>971058854</v>
      </c>
      <c r="B254">
        <v>2492022</v>
      </c>
      <c r="C254">
        <v>249</v>
      </c>
      <c r="D254">
        <v>2022</v>
      </c>
      <c r="E254" t="s">
        <v>88</v>
      </c>
      <c r="F254">
        <v>12304</v>
      </c>
      <c r="G254">
        <v>8308</v>
      </c>
      <c r="H254">
        <v>1859</v>
      </c>
      <c r="I254">
        <v>2256.348995052173</v>
      </c>
      <c r="J254">
        <v>-564.98381155709376</v>
      </c>
      <c r="K254">
        <v>0</v>
      </c>
      <c r="L254">
        <v>0</v>
      </c>
      <c r="M254">
        <v>608</v>
      </c>
      <c r="N254">
        <v>19836.36518349508</v>
      </c>
      <c r="O254">
        <v>55690.39</v>
      </c>
      <c r="P254">
        <v>1293</v>
      </c>
      <c r="Q254">
        <v>764262.96</v>
      </c>
      <c r="R254">
        <v>31897</v>
      </c>
      <c r="S254">
        <v>88</v>
      </c>
      <c r="T254">
        <v>114364.8804284951</v>
      </c>
      <c r="U254">
        <v>42796.88</v>
      </c>
      <c r="V254">
        <v>0</v>
      </c>
      <c r="W254">
        <v>26255.919999999998</v>
      </c>
      <c r="X254">
        <v>901.02</v>
      </c>
      <c r="Y254">
        <v>1</v>
      </c>
    </row>
    <row r="255" spans="1:25">
      <c r="A255">
        <v>971058854</v>
      </c>
      <c r="B255">
        <v>2492020</v>
      </c>
      <c r="C255">
        <v>249</v>
      </c>
      <c r="D255">
        <v>2020</v>
      </c>
      <c r="E255" t="s">
        <v>88</v>
      </c>
      <c r="F255">
        <v>21078.869678540399</v>
      </c>
      <c r="G255">
        <v>15360.22762814944</v>
      </c>
      <c r="H255">
        <v>3811.7150304083411</v>
      </c>
      <c r="I255">
        <v>2256.348995052173</v>
      </c>
      <c r="J255">
        <v>-564.98381155709376</v>
      </c>
      <c r="K255">
        <v>0</v>
      </c>
      <c r="L255">
        <v>0</v>
      </c>
      <c r="M255">
        <v>286.62728062554299</v>
      </c>
      <c r="N255">
        <v>34032.120179151032</v>
      </c>
      <c r="O255">
        <v>47808.35</v>
      </c>
      <c r="P255">
        <v>680</v>
      </c>
      <c r="Q255">
        <v>728522.09</v>
      </c>
      <c r="R255">
        <v>25822</v>
      </c>
      <c r="S255">
        <v>2300.584670231729</v>
      </c>
      <c r="T255">
        <v>120826.58871738279</v>
      </c>
      <c r="U255">
        <v>41662.550000000003</v>
      </c>
      <c r="V255">
        <v>0</v>
      </c>
      <c r="W255">
        <v>25634.97</v>
      </c>
      <c r="X255">
        <v>634.11</v>
      </c>
      <c r="Y255">
        <v>1</v>
      </c>
    </row>
    <row r="256" spans="1:25">
      <c r="A256">
        <v>971058854</v>
      </c>
      <c r="B256">
        <v>2492021</v>
      </c>
      <c r="C256">
        <v>249</v>
      </c>
      <c r="D256">
        <v>2021</v>
      </c>
      <c r="E256" t="s">
        <v>88</v>
      </c>
      <c r="F256">
        <v>15641.54865771812</v>
      </c>
      <c r="G256">
        <v>11921.697986577179</v>
      </c>
      <c r="H256">
        <v>1867.154362416107</v>
      </c>
      <c r="I256">
        <v>2256.348995052173</v>
      </c>
      <c r="J256">
        <v>-564.98381155709376</v>
      </c>
      <c r="K256">
        <v>0</v>
      </c>
      <c r="L256">
        <v>0</v>
      </c>
      <c r="M256">
        <v>234.42701342281879</v>
      </c>
      <c r="N256">
        <v>27153.030451951461</v>
      </c>
      <c r="O256">
        <v>56996.32</v>
      </c>
      <c r="P256">
        <v>1090</v>
      </c>
      <c r="Q256">
        <v>791252.18</v>
      </c>
      <c r="R256">
        <v>30831</v>
      </c>
      <c r="S256">
        <v>196.733850129199</v>
      </c>
      <c r="T256">
        <v>122634.9272520807</v>
      </c>
      <c r="U256">
        <v>42796.88</v>
      </c>
      <c r="V256">
        <v>0</v>
      </c>
      <c r="W256">
        <v>26255.919999999998</v>
      </c>
      <c r="X256">
        <v>901.02</v>
      </c>
      <c r="Y256">
        <v>1</v>
      </c>
    </row>
    <row r="257" spans="1:25">
      <c r="A257">
        <v>971058854</v>
      </c>
      <c r="B257">
        <v>2492019</v>
      </c>
      <c r="C257">
        <v>249</v>
      </c>
      <c r="D257">
        <v>2019</v>
      </c>
      <c r="E257" t="s">
        <v>88</v>
      </c>
      <c r="F257">
        <v>10993.26964285714</v>
      </c>
      <c r="G257">
        <v>16713.023214285709</v>
      </c>
      <c r="H257">
        <v>4435.9964285714286</v>
      </c>
      <c r="I257">
        <v>2256.348995052173</v>
      </c>
      <c r="J257">
        <v>-564.98381155709376</v>
      </c>
      <c r="K257">
        <v>0</v>
      </c>
      <c r="L257">
        <v>0</v>
      </c>
      <c r="M257">
        <v>176.95625000000001</v>
      </c>
      <c r="N257">
        <v>24784.70536206651</v>
      </c>
      <c r="O257">
        <v>28517.35</v>
      </c>
      <c r="P257">
        <v>680</v>
      </c>
      <c r="Q257">
        <v>595567.71</v>
      </c>
      <c r="R257">
        <v>22104</v>
      </c>
      <c r="S257">
        <v>141.8628158844765</v>
      </c>
      <c r="T257">
        <v>94329.722159950979</v>
      </c>
      <c r="U257">
        <v>41020.69</v>
      </c>
      <c r="V257">
        <v>0</v>
      </c>
      <c r="W257">
        <v>25217.74</v>
      </c>
      <c r="X257">
        <v>634.11</v>
      </c>
      <c r="Y257">
        <v>1</v>
      </c>
    </row>
    <row r="258" spans="1:25">
      <c r="A258">
        <v>925803375</v>
      </c>
      <c r="B258">
        <v>2512022</v>
      </c>
      <c r="C258">
        <v>251</v>
      </c>
      <c r="D258">
        <v>2022</v>
      </c>
      <c r="E258" t="s">
        <v>259</v>
      </c>
      <c r="F258">
        <v>4761</v>
      </c>
      <c r="G258">
        <v>2068</v>
      </c>
      <c r="H258">
        <v>807.99999999999989</v>
      </c>
      <c r="I258">
        <v>515.55103116429223</v>
      </c>
      <c r="J258">
        <v>0</v>
      </c>
      <c r="K258">
        <v>0</v>
      </c>
      <c r="L258">
        <v>124</v>
      </c>
      <c r="M258">
        <v>0</v>
      </c>
      <c r="N258">
        <v>6412.551031164292</v>
      </c>
      <c r="O258">
        <v>544.39</v>
      </c>
      <c r="P258">
        <v>11</v>
      </c>
      <c r="Q258">
        <v>73788.58</v>
      </c>
      <c r="R258">
        <v>2375</v>
      </c>
      <c r="S258">
        <v>244</v>
      </c>
      <c r="T258">
        <v>14595.22389016429</v>
      </c>
      <c r="U258">
        <v>9586.36</v>
      </c>
      <c r="V258">
        <v>0</v>
      </c>
      <c r="W258">
        <v>7477.17</v>
      </c>
      <c r="X258">
        <v>100.25</v>
      </c>
      <c r="Y258">
        <v>1</v>
      </c>
    </row>
    <row r="259" spans="1:25">
      <c r="A259">
        <v>925803375</v>
      </c>
      <c r="B259">
        <v>2512018</v>
      </c>
      <c r="C259">
        <v>251</v>
      </c>
      <c r="D259">
        <v>2018</v>
      </c>
      <c r="E259" t="s">
        <v>259</v>
      </c>
      <c r="F259">
        <v>4439.7463235294117</v>
      </c>
      <c r="G259">
        <v>3330.9411764705878</v>
      </c>
      <c r="H259">
        <v>980.953125</v>
      </c>
      <c r="I259">
        <v>515.55103116429223</v>
      </c>
      <c r="J259">
        <v>0</v>
      </c>
      <c r="K259">
        <v>0</v>
      </c>
      <c r="L259">
        <v>0</v>
      </c>
      <c r="M259">
        <v>0</v>
      </c>
      <c r="N259">
        <v>7305.285406164292</v>
      </c>
      <c r="O259">
        <v>1051.4100000000001</v>
      </c>
      <c r="P259">
        <v>216</v>
      </c>
      <c r="Q259">
        <v>65024.81</v>
      </c>
      <c r="R259">
        <v>3170</v>
      </c>
      <c r="S259">
        <v>812.24723247232464</v>
      </c>
      <c r="T259">
        <v>16439.426272636621</v>
      </c>
      <c r="U259">
        <v>9398.06</v>
      </c>
      <c r="V259">
        <v>0</v>
      </c>
      <c r="W259">
        <v>7213.94</v>
      </c>
      <c r="X259">
        <v>46.14</v>
      </c>
      <c r="Y259">
        <v>1</v>
      </c>
    </row>
    <row r="260" spans="1:25">
      <c r="A260">
        <v>925803375</v>
      </c>
      <c r="B260">
        <v>2512021</v>
      </c>
      <c r="C260">
        <v>251</v>
      </c>
      <c r="D260">
        <v>2021</v>
      </c>
      <c r="E260" t="s">
        <v>259</v>
      </c>
      <c r="F260">
        <v>4742.2416107382542</v>
      </c>
      <c r="G260">
        <v>1668.8724832214759</v>
      </c>
      <c r="H260">
        <v>444.06879194630869</v>
      </c>
      <c r="I260">
        <v>515.55103116429223</v>
      </c>
      <c r="J260">
        <v>0</v>
      </c>
      <c r="K260">
        <v>0</v>
      </c>
      <c r="L260">
        <v>207.57634228187919</v>
      </c>
      <c r="M260">
        <v>0</v>
      </c>
      <c r="N260">
        <v>6275.0199908958348</v>
      </c>
      <c r="O260">
        <v>555.5</v>
      </c>
      <c r="P260">
        <v>12</v>
      </c>
      <c r="Q260">
        <v>72196.820000000007</v>
      </c>
      <c r="R260">
        <v>2335</v>
      </c>
      <c r="S260">
        <v>7471.6554694229117</v>
      </c>
      <c r="T260">
        <v>21528.27376431875</v>
      </c>
      <c r="U260">
        <v>9586.36</v>
      </c>
      <c r="V260">
        <v>0</v>
      </c>
      <c r="W260">
        <v>7477.17</v>
      </c>
      <c r="X260">
        <v>100.25</v>
      </c>
      <c r="Y260">
        <v>1</v>
      </c>
    </row>
    <row r="261" spans="1:25">
      <c r="A261">
        <v>925803375</v>
      </c>
      <c r="B261">
        <v>2512019</v>
      </c>
      <c r="C261">
        <v>251</v>
      </c>
      <c r="D261">
        <v>2019</v>
      </c>
      <c r="E261" t="s">
        <v>259</v>
      </c>
      <c r="F261">
        <v>3221.483035714286</v>
      </c>
      <c r="G261">
        <v>1643.1651785714289</v>
      </c>
      <c r="H261">
        <v>378.09285714285721</v>
      </c>
      <c r="I261">
        <v>515.55103116429223</v>
      </c>
      <c r="J261">
        <v>0</v>
      </c>
      <c r="K261">
        <v>0</v>
      </c>
      <c r="L261">
        <v>0</v>
      </c>
      <c r="M261">
        <v>0</v>
      </c>
      <c r="N261">
        <v>5002.1063883071492</v>
      </c>
      <c r="O261">
        <v>803.96</v>
      </c>
      <c r="P261">
        <v>245</v>
      </c>
      <c r="Q261">
        <v>64224.89</v>
      </c>
      <c r="R261">
        <v>2212</v>
      </c>
      <c r="S261">
        <v>135.21299638989171</v>
      </c>
      <c r="T261">
        <v>12451.974479697041</v>
      </c>
      <c r="U261">
        <v>9398.06</v>
      </c>
      <c r="V261">
        <v>0</v>
      </c>
      <c r="W261">
        <v>7213.94</v>
      </c>
      <c r="X261">
        <v>46.14</v>
      </c>
      <c r="Y261">
        <v>1</v>
      </c>
    </row>
    <row r="262" spans="1:25">
      <c r="A262">
        <v>925803375</v>
      </c>
      <c r="B262">
        <v>2512020</v>
      </c>
      <c r="C262">
        <v>251</v>
      </c>
      <c r="D262">
        <v>2020</v>
      </c>
      <c r="E262" t="s">
        <v>259</v>
      </c>
      <c r="F262">
        <v>3353.966985230235</v>
      </c>
      <c r="G262">
        <v>3286.588184187663</v>
      </c>
      <c r="H262">
        <v>2410.6637706342308</v>
      </c>
      <c r="I262">
        <v>515.55103116429223</v>
      </c>
      <c r="J262">
        <v>0</v>
      </c>
      <c r="K262">
        <v>0</v>
      </c>
      <c r="L262">
        <v>0</v>
      </c>
      <c r="M262">
        <v>0</v>
      </c>
      <c r="N262">
        <v>4745.4424299479588</v>
      </c>
      <c r="O262">
        <v>567.62</v>
      </c>
      <c r="P262">
        <v>234</v>
      </c>
      <c r="Q262">
        <v>74654.149999999994</v>
      </c>
      <c r="R262">
        <v>2304</v>
      </c>
      <c r="S262">
        <v>4371.3297682709444</v>
      </c>
      <c r="T262">
        <v>17273.8384172189</v>
      </c>
      <c r="U262">
        <v>9398.06</v>
      </c>
      <c r="V262">
        <v>0</v>
      </c>
      <c r="W262">
        <v>7477.17</v>
      </c>
      <c r="X262">
        <v>100.25</v>
      </c>
      <c r="Y262">
        <v>1</v>
      </c>
    </row>
    <row r="263" spans="1:25">
      <c r="A263">
        <v>918312730</v>
      </c>
      <c r="B263">
        <v>2572018</v>
      </c>
      <c r="C263">
        <v>257</v>
      </c>
      <c r="D263">
        <v>2018</v>
      </c>
      <c r="E263" t="s">
        <v>89</v>
      </c>
      <c r="F263">
        <v>4031.2987132352941</v>
      </c>
      <c r="G263">
        <v>4547.2325367647054</v>
      </c>
      <c r="H263">
        <v>910.80422794117646</v>
      </c>
      <c r="I263">
        <v>439.93056473260299</v>
      </c>
      <c r="J263">
        <v>0</v>
      </c>
      <c r="K263">
        <v>0</v>
      </c>
      <c r="L263">
        <v>0</v>
      </c>
      <c r="M263">
        <v>0</v>
      </c>
      <c r="N263">
        <v>8107.6575867914262</v>
      </c>
      <c r="O263">
        <v>33331.01</v>
      </c>
      <c r="P263">
        <v>1073</v>
      </c>
      <c r="Q263">
        <v>74326.91</v>
      </c>
      <c r="R263">
        <v>3387</v>
      </c>
      <c r="S263">
        <v>2766.39852398524</v>
      </c>
      <c r="T263">
        <v>23376.102734776669</v>
      </c>
      <c r="U263">
        <v>7309.03</v>
      </c>
      <c r="V263">
        <v>61.36</v>
      </c>
      <c r="W263">
        <v>10411.14</v>
      </c>
      <c r="X263">
        <v>418.99</v>
      </c>
      <c r="Y263">
        <v>1</v>
      </c>
    </row>
    <row r="264" spans="1:25">
      <c r="A264">
        <v>918312730</v>
      </c>
      <c r="B264">
        <v>2572022</v>
      </c>
      <c r="C264">
        <v>257</v>
      </c>
      <c r="D264">
        <v>2022</v>
      </c>
      <c r="E264" t="s">
        <v>89</v>
      </c>
      <c r="F264">
        <v>3865</v>
      </c>
      <c r="G264">
        <v>3692</v>
      </c>
      <c r="H264">
        <v>1509</v>
      </c>
      <c r="I264">
        <v>439.93056473260299</v>
      </c>
      <c r="J264">
        <v>0</v>
      </c>
      <c r="K264">
        <v>0</v>
      </c>
      <c r="L264">
        <v>0</v>
      </c>
      <c r="M264">
        <v>0</v>
      </c>
      <c r="N264">
        <v>6487.9305647326028</v>
      </c>
      <c r="O264">
        <v>29771.77</v>
      </c>
      <c r="P264">
        <v>880</v>
      </c>
      <c r="Q264">
        <v>93610.84</v>
      </c>
      <c r="R264">
        <v>3180</v>
      </c>
      <c r="S264">
        <v>227</v>
      </c>
      <c r="T264">
        <v>19991.6115317326</v>
      </c>
      <c r="U264">
        <v>7309.03</v>
      </c>
      <c r="V264">
        <v>61.36</v>
      </c>
      <c r="W264">
        <v>10411.14</v>
      </c>
      <c r="X264">
        <v>418.99</v>
      </c>
      <c r="Y264">
        <v>1</v>
      </c>
    </row>
    <row r="265" spans="1:25">
      <c r="A265">
        <v>918312730</v>
      </c>
      <c r="B265">
        <v>2572020</v>
      </c>
      <c r="C265">
        <v>257</v>
      </c>
      <c r="D265">
        <v>2020</v>
      </c>
      <c r="E265" t="s">
        <v>89</v>
      </c>
      <c r="F265">
        <v>4244.8644656820152</v>
      </c>
      <c r="G265">
        <v>4609.5655951346662</v>
      </c>
      <c r="H265">
        <v>1156.1346655082541</v>
      </c>
      <c r="I265">
        <v>439.93056473260299</v>
      </c>
      <c r="J265">
        <v>0</v>
      </c>
      <c r="K265">
        <v>0</v>
      </c>
      <c r="L265">
        <v>0</v>
      </c>
      <c r="M265">
        <v>0</v>
      </c>
      <c r="N265">
        <v>8138.2259600410298</v>
      </c>
      <c r="O265">
        <v>31549.37</v>
      </c>
      <c r="P265">
        <v>881</v>
      </c>
      <c r="Q265">
        <v>81160.570000000007</v>
      </c>
      <c r="R265">
        <v>2824</v>
      </c>
      <c r="S265">
        <v>4839.7647058823522</v>
      </c>
      <c r="T265">
        <v>25102.42318392338</v>
      </c>
      <c r="U265">
        <v>7309.03</v>
      </c>
      <c r="V265">
        <v>61.36</v>
      </c>
      <c r="W265">
        <v>10411.14</v>
      </c>
      <c r="X265">
        <v>418.99</v>
      </c>
      <c r="Y265">
        <v>1</v>
      </c>
    </row>
    <row r="266" spans="1:25">
      <c r="A266">
        <v>918312730</v>
      </c>
      <c r="B266">
        <v>2572021</v>
      </c>
      <c r="C266">
        <v>257</v>
      </c>
      <c r="D266">
        <v>2021</v>
      </c>
      <c r="E266" t="s">
        <v>89</v>
      </c>
      <c r="F266">
        <v>4832.0880872483222</v>
      </c>
      <c r="G266">
        <v>4500.5855704697979</v>
      </c>
      <c r="H266">
        <v>2227.5729865771809</v>
      </c>
      <c r="I266">
        <v>439.93056473260299</v>
      </c>
      <c r="J266">
        <v>0</v>
      </c>
      <c r="K266">
        <v>0</v>
      </c>
      <c r="L266">
        <v>0</v>
      </c>
      <c r="M266">
        <v>0</v>
      </c>
      <c r="N266">
        <v>7545.0312358735418</v>
      </c>
      <c r="O266">
        <v>31501.9</v>
      </c>
      <c r="P266">
        <v>901</v>
      </c>
      <c r="Q266">
        <v>88681.03</v>
      </c>
      <c r="R266">
        <v>2876</v>
      </c>
      <c r="S266">
        <v>3777.078380706288</v>
      </c>
      <c r="T266">
        <v>24076.774487579831</v>
      </c>
      <c r="U266">
        <v>7309.03</v>
      </c>
      <c r="V266">
        <v>61.36</v>
      </c>
      <c r="W266">
        <v>10411.14</v>
      </c>
      <c r="X266">
        <v>418.99</v>
      </c>
      <c r="Y266">
        <v>1</v>
      </c>
    </row>
    <row r="267" spans="1:25">
      <c r="A267">
        <v>918312730</v>
      </c>
      <c r="B267">
        <v>2572019</v>
      </c>
      <c r="C267">
        <v>257</v>
      </c>
      <c r="D267">
        <v>2019</v>
      </c>
      <c r="E267" t="s">
        <v>89</v>
      </c>
      <c r="F267">
        <v>4320.5901785714286</v>
      </c>
      <c r="G267">
        <v>4405.2214285714281</v>
      </c>
      <c r="H267">
        <v>1018.872321428571</v>
      </c>
      <c r="I267">
        <v>439.93056473260299</v>
      </c>
      <c r="J267">
        <v>0</v>
      </c>
      <c r="K267">
        <v>0</v>
      </c>
      <c r="L267">
        <v>0</v>
      </c>
      <c r="M267">
        <v>0</v>
      </c>
      <c r="N267">
        <v>8146.8698504468884</v>
      </c>
      <c r="O267">
        <v>32439.18</v>
      </c>
      <c r="P267">
        <v>883</v>
      </c>
      <c r="Q267">
        <v>80827.27</v>
      </c>
      <c r="R267">
        <v>2706</v>
      </c>
      <c r="S267">
        <v>303.67509025270749</v>
      </c>
      <c r="T267">
        <v>20500.548755699601</v>
      </c>
      <c r="U267">
        <v>7309.03</v>
      </c>
      <c r="V267">
        <v>61.36</v>
      </c>
      <c r="W267">
        <v>10411.14</v>
      </c>
      <c r="X267">
        <v>418.99</v>
      </c>
      <c r="Y267">
        <v>1</v>
      </c>
    </row>
    <row r="268" spans="1:25">
      <c r="A268">
        <v>979497482</v>
      </c>
      <c r="B268">
        <v>2642021</v>
      </c>
      <c r="C268">
        <v>264</v>
      </c>
      <c r="D268">
        <v>2021</v>
      </c>
      <c r="E268" t="s">
        <v>177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</row>
    <row r="269" spans="1:25">
      <c r="A269">
        <v>979497482</v>
      </c>
      <c r="B269">
        <v>2642019</v>
      </c>
      <c r="C269">
        <v>264</v>
      </c>
      <c r="D269">
        <v>2019</v>
      </c>
      <c r="E269" t="s">
        <v>177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</row>
    <row r="270" spans="1:25">
      <c r="A270">
        <v>979497482</v>
      </c>
      <c r="B270">
        <v>2642018</v>
      </c>
      <c r="C270">
        <v>264</v>
      </c>
      <c r="D270">
        <v>2018</v>
      </c>
      <c r="E270" t="s">
        <v>177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</row>
    <row r="271" spans="1:25">
      <c r="A271">
        <v>979497482</v>
      </c>
      <c r="B271">
        <v>2642022</v>
      </c>
      <c r="C271">
        <v>264</v>
      </c>
      <c r="D271">
        <v>2022</v>
      </c>
      <c r="E271" t="s">
        <v>177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</row>
    <row r="272" spans="1:25">
      <c r="A272">
        <v>979497482</v>
      </c>
      <c r="B272">
        <v>2642020</v>
      </c>
      <c r="C272">
        <v>264</v>
      </c>
      <c r="D272">
        <v>2020</v>
      </c>
      <c r="E272" t="s">
        <v>177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</row>
    <row r="273" spans="1:25">
      <c r="A273">
        <v>922694435</v>
      </c>
      <c r="B273">
        <v>2672022</v>
      </c>
      <c r="C273">
        <v>267</v>
      </c>
      <c r="D273">
        <v>2022</v>
      </c>
      <c r="E273" t="s">
        <v>178</v>
      </c>
      <c r="F273">
        <v>76</v>
      </c>
      <c r="G273">
        <v>47</v>
      </c>
      <c r="H273">
        <v>0</v>
      </c>
      <c r="I273">
        <v>4.4458891086828496</v>
      </c>
      <c r="J273">
        <v>0</v>
      </c>
      <c r="K273">
        <v>0</v>
      </c>
      <c r="L273">
        <v>0</v>
      </c>
      <c r="M273">
        <v>0</v>
      </c>
      <c r="N273">
        <v>127.44588910868281</v>
      </c>
      <c r="O273">
        <v>0</v>
      </c>
      <c r="P273">
        <v>0</v>
      </c>
      <c r="Q273">
        <v>2774.47</v>
      </c>
      <c r="R273">
        <v>127</v>
      </c>
      <c r="S273">
        <v>0</v>
      </c>
      <c r="T273">
        <v>461.69879810868281</v>
      </c>
      <c r="U273">
        <v>0</v>
      </c>
      <c r="V273">
        <v>0</v>
      </c>
      <c r="W273">
        <v>703.13</v>
      </c>
      <c r="X273">
        <v>0</v>
      </c>
      <c r="Y273">
        <v>0</v>
      </c>
    </row>
    <row r="274" spans="1:25">
      <c r="A274">
        <v>922694435</v>
      </c>
      <c r="B274">
        <v>2672021</v>
      </c>
      <c r="C274">
        <v>267</v>
      </c>
      <c r="D274">
        <v>2021</v>
      </c>
      <c r="E274" t="s">
        <v>178</v>
      </c>
      <c r="F274">
        <v>93.977348993288587</v>
      </c>
      <c r="G274">
        <v>61.963087248322147</v>
      </c>
      <c r="H274">
        <v>0</v>
      </c>
      <c r="I274">
        <v>4.4458891086828496</v>
      </c>
      <c r="J274">
        <v>0</v>
      </c>
      <c r="K274">
        <v>0</v>
      </c>
      <c r="L274">
        <v>0</v>
      </c>
      <c r="M274">
        <v>0</v>
      </c>
      <c r="N274">
        <v>160.38632535029359</v>
      </c>
      <c r="O274">
        <v>0</v>
      </c>
      <c r="P274">
        <v>0</v>
      </c>
      <c r="Q274">
        <v>2901.73</v>
      </c>
      <c r="R274">
        <v>126</v>
      </c>
      <c r="S274">
        <v>0</v>
      </c>
      <c r="T274">
        <v>503.14555635029359</v>
      </c>
      <c r="U274">
        <v>0</v>
      </c>
      <c r="V274">
        <v>0</v>
      </c>
      <c r="W274">
        <v>703.13</v>
      </c>
      <c r="X274">
        <v>0</v>
      </c>
      <c r="Y274">
        <v>0</v>
      </c>
    </row>
    <row r="275" spans="1:25">
      <c r="A275">
        <v>922694435</v>
      </c>
      <c r="B275">
        <v>2672018</v>
      </c>
      <c r="C275">
        <v>267</v>
      </c>
      <c r="D275">
        <v>2018</v>
      </c>
      <c r="E275" t="s">
        <v>178</v>
      </c>
      <c r="F275">
        <v>0</v>
      </c>
      <c r="G275">
        <v>0</v>
      </c>
      <c r="H275">
        <v>0</v>
      </c>
      <c r="I275">
        <v>4.4458891086828496</v>
      </c>
      <c r="J275">
        <v>0</v>
      </c>
      <c r="K275">
        <v>0</v>
      </c>
      <c r="L275">
        <v>0</v>
      </c>
      <c r="M275">
        <v>0</v>
      </c>
      <c r="N275">
        <v>4.4458891086828496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4.4458891086828496</v>
      </c>
      <c r="U275">
        <v>0</v>
      </c>
      <c r="V275">
        <v>0</v>
      </c>
      <c r="W275">
        <v>0</v>
      </c>
      <c r="X275">
        <v>0</v>
      </c>
      <c r="Y275">
        <v>0</v>
      </c>
    </row>
    <row r="276" spans="1:25">
      <c r="A276">
        <v>922694435</v>
      </c>
      <c r="B276">
        <v>2672020</v>
      </c>
      <c r="C276">
        <v>267</v>
      </c>
      <c r="D276">
        <v>2020</v>
      </c>
      <c r="E276" t="s">
        <v>178</v>
      </c>
      <c r="F276">
        <v>100.5334491746308</v>
      </c>
      <c r="G276">
        <v>48.127715030408353</v>
      </c>
      <c r="H276">
        <v>0</v>
      </c>
      <c r="I276">
        <v>4.4458891086828496</v>
      </c>
      <c r="J276">
        <v>0</v>
      </c>
      <c r="K276">
        <v>0</v>
      </c>
      <c r="L276">
        <v>0</v>
      </c>
      <c r="M276">
        <v>0</v>
      </c>
      <c r="N276">
        <v>153.10705331372199</v>
      </c>
      <c r="O276">
        <v>0</v>
      </c>
      <c r="P276">
        <v>0</v>
      </c>
      <c r="Q276">
        <v>3028.99</v>
      </c>
      <c r="R276">
        <v>161</v>
      </c>
      <c r="S276">
        <v>0</v>
      </c>
      <c r="T276">
        <v>540.37260631372192</v>
      </c>
      <c r="U276">
        <v>0</v>
      </c>
      <c r="V276">
        <v>0</v>
      </c>
      <c r="W276">
        <v>703.13</v>
      </c>
      <c r="X276">
        <v>0</v>
      </c>
      <c r="Y276">
        <v>0</v>
      </c>
    </row>
    <row r="277" spans="1:25">
      <c r="A277">
        <v>922694435</v>
      </c>
      <c r="B277">
        <v>2672019</v>
      </c>
      <c r="C277">
        <v>267</v>
      </c>
      <c r="D277">
        <v>2019</v>
      </c>
      <c r="E277" t="s">
        <v>178</v>
      </c>
      <c r="F277">
        <v>106.6133928571428</v>
      </c>
      <c r="G277">
        <v>46.162500000000001</v>
      </c>
      <c r="H277">
        <v>0</v>
      </c>
      <c r="I277">
        <v>4.4458891086828496</v>
      </c>
      <c r="J277">
        <v>0</v>
      </c>
      <c r="K277">
        <v>0</v>
      </c>
      <c r="L277">
        <v>0</v>
      </c>
      <c r="M277">
        <v>0</v>
      </c>
      <c r="N277">
        <v>157.2217819658257</v>
      </c>
      <c r="O277">
        <v>0</v>
      </c>
      <c r="P277">
        <v>0</v>
      </c>
      <c r="Q277">
        <v>3191.6</v>
      </c>
      <c r="R277">
        <v>161</v>
      </c>
      <c r="S277">
        <v>0</v>
      </c>
      <c r="T277">
        <v>556.63430196582567</v>
      </c>
      <c r="U277">
        <v>0</v>
      </c>
      <c r="V277">
        <v>0</v>
      </c>
      <c r="W277">
        <v>670.22</v>
      </c>
      <c r="X277">
        <v>0</v>
      </c>
      <c r="Y277">
        <v>0</v>
      </c>
    </row>
    <row r="278" spans="1:25">
      <c r="A278">
        <v>984882114</v>
      </c>
      <c r="B278">
        <v>2692021</v>
      </c>
      <c r="C278">
        <v>269</v>
      </c>
      <c r="D278">
        <v>2021</v>
      </c>
      <c r="E278" t="s">
        <v>90</v>
      </c>
      <c r="F278">
        <v>44728.054530201342</v>
      </c>
      <c r="G278">
        <v>23947.7005033557</v>
      </c>
      <c r="H278">
        <v>7293.0553691275163</v>
      </c>
      <c r="I278">
        <v>1464.653660726229</v>
      </c>
      <c r="J278">
        <v>546.57273780438538</v>
      </c>
      <c r="K278">
        <v>0</v>
      </c>
      <c r="L278">
        <v>18362.760906040268</v>
      </c>
      <c r="M278">
        <v>0</v>
      </c>
      <c r="N278">
        <v>45031.165156919873</v>
      </c>
      <c r="O278">
        <v>103400.77</v>
      </c>
      <c r="P278">
        <v>1213</v>
      </c>
      <c r="Q278">
        <v>966759.88</v>
      </c>
      <c r="R278">
        <v>23797</v>
      </c>
      <c r="S278">
        <v>232.6959517657192</v>
      </c>
      <c r="T278">
        <v>150214.86166368559</v>
      </c>
      <c r="U278">
        <v>99943.9</v>
      </c>
      <c r="V278">
        <v>1076.6199999999999</v>
      </c>
      <c r="W278">
        <v>47753.77</v>
      </c>
      <c r="X278">
        <v>7201.79</v>
      </c>
      <c r="Y278">
        <v>1</v>
      </c>
    </row>
    <row r="279" spans="1:25">
      <c r="A279">
        <v>984882114</v>
      </c>
      <c r="B279">
        <v>2692022</v>
      </c>
      <c r="C279">
        <v>269</v>
      </c>
      <c r="D279">
        <v>2022</v>
      </c>
      <c r="E279" t="s">
        <v>90</v>
      </c>
      <c r="F279">
        <v>29657</v>
      </c>
      <c r="G279">
        <v>28779</v>
      </c>
      <c r="H279">
        <v>8594</v>
      </c>
      <c r="I279">
        <v>1464.653660726229</v>
      </c>
      <c r="J279">
        <v>546.57273780438538</v>
      </c>
      <c r="K279">
        <v>0</v>
      </c>
      <c r="L279">
        <v>605</v>
      </c>
      <c r="M279">
        <v>514</v>
      </c>
      <c r="N279">
        <v>50734.226398530613</v>
      </c>
      <c r="O279">
        <v>100440.46</v>
      </c>
      <c r="P279">
        <v>2931</v>
      </c>
      <c r="Q279">
        <v>956603.32000000007</v>
      </c>
      <c r="R279">
        <v>28244</v>
      </c>
      <c r="S279">
        <v>1487</v>
      </c>
      <c r="T279">
        <v>162357.3967645306</v>
      </c>
      <c r="U279">
        <v>100122.18</v>
      </c>
      <c r="V279">
        <v>1076.6199999999999</v>
      </c>
      <c r="W279">
        <v>47251.06</v>
      </c>
      <c r="X279">
        <v>7201.79</v>
      </c>
      <c r="Y279">
        <v>1</v>
      </c>
    </row>
    <row r="280" spans="1:25">
      <c r="A280">
        <v>984882114</v>
      </c>
      <c r="B280">
        <v>2692020</v>
      </c>
      <c r="C280">
        <v>269</v>
      </c>
      <c r="D280">
        <v>2020</v>
      </c>
      <c r="E280" t="s">
        <v>90</v>
      </c>
      <c r="F280">
        <v>19904.553431798438</v>
      </c>
      <c r="G280">
        <v>18506.710686359689</v>
      </c>
      <c r="H280">
        <v>10591.3058210252</v>
      </c>
      <c r="I280">
        <v>1464.653660726229</v>
      </c>
      <c r="J280">
        <v>546.57273780438538</v>
      </c>
      <c r="K280">
        <v>0</v>
      </c>
      <c r="L280">
        <v>1121.910512597741</v>
      </c>
      <c r="M280">
        <v>1671.6359687228501</v>
      </c>
      <c r="N280">
        <v>27037.638214342951</v>
      </c>
      <c r="O280">
        <v>51021.16</v>
      </c>
      <c r="P280">
        <v>1085</v>
      </c>
      <c r="Q280">
        <v>461118.53</v>
      </c>
      <c r="R280">
        <v>12329</v>
      </c>
      <c r="S280">
        <v>1202.827094474153</v>
      </c>
      <c r="T280">
        <v>79911.300151817108</v>
      </c>
      <c r="U280">
        <v>41641.339999999997</v>
      </c>
      <c r="V280">
        <v>1076.6199999999999</v>
      </c>
      <c r="W280">
        <v>25615.85</v>
      </c>
      <c r="X280">
        <v>3899.08</v>
      </c>
      <c r="Y280">
        <v>1</v>
      </c>
    </row>
    <row r="281" spans="1:25">
      <c r="A281">
        <v>984882114</v>
      </c>
      <c r="B281">
        <v>2692019</v>
      </c>
      <c r="C281">
        <v>269</v>
      </c>
      <c r="D281">
        <v>2019</v>
      </c>
      <c r="E281" t="s">
        <v>90</v>
      </c>
      <c r="F281">
        <v>17323.02767857143</v>
      </c>
      <c r="G281">
        <v>18470.49553571429</v>
      </c>
      <c r="H281">
        <v>9536.9526785714279</v>
      </c>
      <c r="I281">
        <v>1464.653660726229</v>
      </c>
      <c r="J281">
        <v>546.57273780438538</v>
      </c>
      <c r="K281">
        <v>0</v>
      </c>
      <c r="L281">
        <v>242.90267857142859</v>
      </c>
      <c r="M281">
        <v>2103.6910714285709</v>
      </c>
      <c r="N281">
        <v>25921.203184244911</v>
      </c>
      <c r="O281">
        <v>46174.17</v>
      </c>
      <c r="P281">
        <v>939</v>
      </c>
      <c r="Q281">
        <v>430021.64</v>
      </c>
      <c r="R281">
        <v>9663</v>
      </c>
      <c r="S281">
        <v>1328.8555956678699</v>
      </c>
      <c r="T281">
        <v>73423.885786912782</v>
      </c>
      <c r="U281">
        <v>41641.339999999997</v>
      </c>
      <c r="V281">
        <v>1042.26</v>
      </c>
      <c r="W281">
        <v>22441.77</v>
      </c>
      <c r="X281">
        <v>3899.08</v>
      </c>
      <c r="Y281">
        <v>1</v>
      </c>
    </row>
    <row r="282" spans="1:25">
      <c r="A282">
        <v>984882114</v>
      </c>
      <c r="B282">
        <v>2692018</v>
      </c>
      <c r="C282">
        <v>269</v>
      </c>
      <c r="D282">
        <v>2018</v>
      </c>
      <c r="E282" t="s">
        <v>90</v>
      </c>
      <c r="F282">
        <v>11340.361213235299</v>
      </c>
      <c r="G282">
        <v>10457.84283088235</v>
      </c>
      <c r="H282">
        <v>3238.163602941177</v>
      </c>
      <c r="I282">
        <v>1464.653660726229</v>
      </c>
      <c r="J282">
        <v>546.57273780438538</v>
      </c>
      <c r="K282">
        <v>0</v>
      </c>
      <c r="L282">
        <v>299.82996323529409</v>
      </c>
      <c r="M282">
        <v>1654.15625</v>
      </c>
      <c r="N282">
        <v>18617.280626471798</v>
      </c>
      <c r="O282">
        <v>38941.56</v>
      </c>
      <c r="P282">
        <v>382</v>
      </c>
      <c r="Q282">
        <v>333695.92</v>
      </c>
      <c r="R282">
        <v>15656</v>
      </c>
      <c r="S282">
        <v>636.65682656826561</v>
      </c>
      <c r="T282">
        <v>63127.957209040062</v>
      </c>
      <c r="U282">
        <v>40612.97</v>
      </c>
      <c r="V282">
        <v>1042.26</v>
      </c>
      <c r="W282">
        <v>22375.22</v>
      </c>
      <c r="X282">
        <v>5504.36</v>
      </c>
      <c r="Y282">
        <v>1</v>
      </c>
    </row>
    <row r="283" spans="1:25">
      <c r="A283">
        <v>923819177</v>
      </c>
      <c r="B283">
        <v>2742020</v>
      </c>
      <c r="C283">
        <v>274</v>
      </c>
      <c r="D283">
        <v>2020</v>
      </c>
      <c r="E283" t="s">
        <v>179</v>
      </c>
      <c r="F283">
        <v>165.77324066029539</v>
      </c>
      <c r="G283">
        <v>854.53431798436145</v>
      </c>
      <c r="H283">
        <v>96.255430060816693</v>
      </c>
      <c r="I283">
        <v>125.70659354672721</v>
      </c>
      <c r="J283">
        <v>0</v>
      </c>
      <c r="K283">
        <v>0</v>
      </c>
      <c r="L283">
        <v>0</v>
      </c>
      <c r="M283">
        <v>0</v>
      </c>
      <c r="N283">
        <v>1049.7587221305671</v>
      </c>
      <c r="O283">
        <v>0</v>
      </c>
      <c r="P283">
        <v>0</v>
      </c>
      <c r="Q283">
        <v>13684.49</v>
      </c>
      <c r="R283">
        <v>1375</v>
      </c>
      <c r="S283">
        <v>0</v>
      </c>
      <c r="T283">
        <v>3446.9901251305669</v>
      </c>
      <c r="U283">
        <v>966.71</v>
      </c>
      <c r="V283">
        <v>0</v>
      </c>
      <c r="W283">
        <v>2132.29</v>
      </c>
      <c r="X283">
        <v>62.08</v>
      </c>
      <c r="Y283">
        <v>0</v>
      </c>
    </row>
    <row r="284" spans="1:25">
      <c r="A284">
        <v>923819177</v>
      </c>
      <c r="B284">
        <v>2742021</v>
      </c>
      <c r="C284">
        <v>274</v>
      </c>
      <c r="D284">
        <v>2021</v>
      </c>
      <c r="E284" t="s">
        <v>179</v>
      </c>
      <c r="F284">
        <v>559.73322147651004</v>
      </c>
      <c r="G284">
        <v>563.86409395973146</v>
      </c>
      <c r="H284">
        <v>135.28607382550331</v>
      </c>
      <c r="I284">
        <v>125.70659354672721</v>
      </c>
      <c r="J284">
        <v>0</v>
      </c>
      <c r="K284">
        <v>0</v>
      </c>
      <c r="L284">
        <v>0</v>
      </c>
      <c r="M284">
        <v>0</v>
      </c>
      <c r="N284">
        <v>1114.017835157465</v>
      </c>
      <c r="O284">
        <v>0</v>
      </c>
      <c r="P284">
        <v>0</v>
      </c>
      <c r="Q284">
        <v>12356.34</v>
      </c>
      <c r="R284">
        <v>1315</v>
      </c>
      <c r="S284">
        <v>0</v>
      </c>
      <c r="T284">
        <v>3352.0364331574651</v>
      </c>
      <c r="U284">
        <v>966.71</v>
      </c>
      <c r="V284">
        <v>0</v>
      </c>
      <c r="W284">
        <v>2132.29</v>
      </c>
      <c r="X284">
        <v>62.08</v>
      </c>
      <c r="Y284">
        <v>0</v>
      </c>
    </row>
    <row r="285" spans="1:25">
      <c r="A285">
        <v>923819177</v>
      </c>
      <c r="B285">
        <v>2742022</v>
      </c>
      <c r="C285">
        <v>274</v>
      </c>
      <c r="D285">
        <v>2022</v>
      </c>
      <c r="E285" t="s">
        <v>179</v>
      </c>
      <c r="F285">
        <v>835</v>
      </c>
      <c r="G285">
        <v>688</v>
      </c>
      <c r="H285">
        <v>0</v>
      </c>
      <c r="I285">
        <v>125.70659354672721</v>
      </c>
      <c r="J285">
        <v>0</v>
      </c>
      <c r="K285">
        <v>0</v>
      </c>
      <c r="L285">
        <v>0</v>
      </c>
      <c r="M285">
        <v>0</v>
      </c>
      <c r="N285">
        <v>1648.7065935467269</v>
      </c>
      <c r="O285">
        <v>0</v>
      </c>
      <c r="P285">
        <v>0</v>
      </c>
      <c r="Q285">
        <v>12562.38</v>
      </c>
      <c r="R285">
        <v>450</v>
      </c>
      <c r="S285">
        <v>0</v>
      </c>
      <c r="T285">
        <v>3037.1163795467269</v>
      </c>
      <c r="U285">
        <v>966.71</v>
      </c>
      <c r="V285">
        <v>0</v>
      </c>
      <c r="W285">
        <v>2132.29</v>
      </c>
      <c r="X285">
        <v>62.08</v>
      </c>
      <c r="Y285">
        <v>0</v>
      </c>
    </row>
    <row r="286" spans="1:25">
      <c r="A286">
        <v>923819177</v>
      </c>
      <c r="B286">
        <v>2742019</v>
      </c>
      <c r="C286">
        <v>274</v>
      </c>
      <c r="D286">
        <v>2019</v>
      </c>
      <c r="E286" t="s">
        <v>179</v>
      </c>
      <c r="F286">
        <v>639.68035714285713</v>
      </c>
      <c r="G286">
        <v>951.82678571428562</v>
      </c>
      <c r="H286">
        <v>0</v>
      </c>
      <c r="I286">
        <v>125.70659354672721</v>
      </c>
      <c r="J286">
        <v>0</v>
      </c>
      <c r="K286">
        <v>0</v>
      </c>
      <c r="L286">
        <v>0</v>
      </c>
      <c r="M286">
        <v>0</v>
      </c>
      <c r="N286">
        <v>1717.2137364038699</v>
      </c>
      <c r="O286">
        <v>0</v>
      </c>
      <c r="P286">
        <v>0</v>
      </c>
      <c r="Q286">
        <v>14915.68</v>
      </c>
      <c r="R286">
        <v>1339</v>
      </c>
      <c r="S286">
        <v>0</v>
      </c>
      <c r="T286">
        <v>4170.4150324038701</v>
      </c>
      <c r="U286">
        <v>966.71</v>
      </c>
      <c r="V286">
        <v>0</v>
      </c>
      <c r="W286">
        <v>1474.2</v>
      </c>
      <c r="X286">
        <v>62.08</v>
      </c>
      <c r="Y286">
        <v>0</v>
      </c>
    </row>
    <row r="287" spans="1:25">
      <c r="A287">
        <v>923819177</v>
      </c>
      <c r="B287">
        <v>2742018</v>
      </c>
      <c r="C287">
        <v>274</v>
      </c>
      <c r="D287">
        <v>2018</v>
      </c>
      <c r="E287" t="s">
        <v>179</v>
      </c>
      <c r="F287">
        <v>583.81985294117646</v>
      </c>
      <c r="G287">
        <v>877.99264705882342</v>
      </c>
      <c r="H287">
        <v>0</v>
      </c>
      <c r="I287">
        <v>125.70659354672721</v>
      </c>
      <c r="J287">
        <v>0</v>
      </c>
      <c r="K287">
        <v>0</v>
      </c>
      <c r="L287">
        <v>0</v>
      </c>
      <c r="M287">
        <v>0</v>
      </c>
      <c r="N287">
        <v>1587.5190935467269</v>
      </c>
      <c r="O287">
        <v>0</v>
      </c>
      <c r="P287">
        <v>0</v>
      </c>
      <c r="Q287">
        <v>15791.35</v>
      </c>
      <c r="R287">
        <v>1181</v>
      </c>
      <c r="S287">
        <v>0</v>
      </c>
      <c r="T287">
        <v>3948.132938546727</v>
      </c>
      <c r="U287">
        <v>966.71</v>
      </c>
      <c r="V287">
        <v>0</v>
      </c>
      <c r="W287">
        <v>1474.2</v>
      </c>
      <c r="X287">
        <v>62.08</v>
      </c>
      <c r="Y287">
        <v>0</v>
      </c>
    </row>
    <row r="288" spans="1:25">
      <c r="A288">
        <v>971589752</v>
      </c>
      <c r="B288">
        <v>2752018</v>
      </c>
      <c r="C288">
        <v>275</v>
      </c>
      <c r="D288">
        <v>2018</v>
      </c>
      <c r="E288" t="s">
        <v>91</v>
      </c>
      <c r="F288">
        <v>4130.864889705882</v>
      </c>
      <c r="G288">
        <v>1753.7224264705881</v>
      </c>
      <c r="H288">
        <v>512.53952205882354</v>
      </c>
      <c r="I288">
        <v>223.82456731513881</v>
      </c>
      <c r="J288">
        <v>0</v>
      </c>
      <c r="K288">
        <v>0</v>
      </c>
      <c r="L288">
        <v>0</v>
      </c>
      <c r="M288">
        <v>0</v>
      </c>
      <c r="N288">
        <v>5595.8723614327864</v>
      </c>
      <c r="O288">
        <v>565.6</v>
      </c>
      <c r="P288">
        <v>21</v>
      </c>
      <c r="Q288">
        <v>64097.63</v>
      </c>
      <c r="R288">
        <v>3573</v>
      </c>
      <c r="S288">
        <v>3526.5350553505532</v>
      </c>
      <c r="T288">
        <v>17546.75069778334</v>
      </c>
      <c r="U288">
        <v>7612.09</v>
      </c>
      <c r="V288">
        <v>0</v>
      </c>
      <c r="W288">
        <v>9663.2199999999993</v>
      </c>
      <c r="X288">
        <v>339.11</v>
      </c>
      <c r="Y288">
        <v>1</v>
      </c>
    </row>
    <row r="289" spans="1:25">
      <c r="A289">
        <v>971589752</v>
      </c>
      <c r="B289">
        <v>2752022</v>
      </c>
      <c r="C289">
        <v>275</v>
      </c>
      <c r="D289">
        <v>2022</v>
      </c>
      <c r="E289" t="s">
        <v>91</v>
      </c>
      <c r="F289">
        <v>4007</v>
      </c>
      <c r="G289">
        <v>2277</v>
      </c>
      <c r="H289">
        <v>712</v>
      </c>
      <c r="I289">
        <v>223.82456731513881</v>
      </c>
      <c r="J289">
        <v>0</v>
      </c>
      <c r="K289">
        <v>0</v>
      </c>
      <c r="L289">
        <v>0</v>
      </c>
      <c r="M289">
        <v>0</v>
      </c>
      <c r="N289">
        <v>5795.8245673151387</v>
      </c>
      <c r="O289">
        <v>482.78</v>
      </c>
      <c r="P289">
        <v>21</v>
      </c>
      <c r="Q289">
        <v>81396.91</v>
      </c>
      <c r="R289">
        <v>4608</v>
      </c>
      <c r="S289">
        <v>0</v>
      </c>
      <c r="T289">
        <v>16541.237410315141</v>
      </c>
      <c r="U289">
        <v>7612.09</v>
      </c>
      <c r="V289">
        <v>0</v>
      </c>
      <c r="W289">
        <v>9934.4599999999991</v>
      </c>
      <c r="X289">
        <v>368.35</v>
      </c>
      <c r="Y289">
        <v>1</v>
      </c>
    </row>
    <row r="290" spans="1:25">
      <c r="A290">
        <v>971589752</v>
      </c>
      <c r="B290">
        <v>2752019</v>
      </c>
      <c r="C290">
        <v>275</v>
      </c>
      <c r="D290">
        <v>2019</v>
      </c>
      <c r="E290" t="s">
        <v>91</v>
      </c>
      <c r="F290">
        <v>4660.2142857142853</v>
      </c>
      <c r="G290">
        <v>1428.839285714286</v>
      </c>
      <c r="H290">
        <v>413.26428571428568</v>
      </c>
      <c r="I290">
        <v>223.82456731513881</v>
      </c>
      <c r="J290">
        <v>0</v>
      </c>
      <c r="K290">
        <v>0</v>
      </c>
      <c r="L290">
        <v>0</v>
      </c>
      <c r="M290">
        <v>0</v>
      </c>
      <c r="N290">
        <v>5899.6138530294238</v>
      </c>
      <c r="O290">
        <v>544.39</v>
      </c>
      <c r="P290">
        <v>21</v>
      </c>
      <c r="Q290">
        <v>64797.56</v>
      </c>
      <c r="R290">
        <v>3740</v>
      </c>
      <c r="S290">
        <v>717.07220216606493</v>
      </c>
      <c r="T290">
        <v>15258.72972019549</v>
      </c>
      <c r="U290">
        <v>7612.09</v>
      </c>
      <c r="V290">
        <v>0</v>
      </c>
      <c r="W290">
        <v>9663.2199999999993</v>
      </c>
      <c r="X290">
        <v>339.11</v>
      </c>
      <c r="Y290">
        <v>1</v>
      </c>
    </row>
    <row r="291" spans="1:25">
      <c r="A291">
        <v>971589752</v>
      </c>
      <c r="B291">
        <v>2752020</v>
      </c>
      <c r="C291">
        <v>275</v>
      </c>
      <c r="D291">
        <v>2020</v>
      </c>
      <c r="E291" t="s">
        <v>91</v>
      </c>
      <c r="F291">
        <v>3965.723718505647</v>
      </c>
      <c r="G291">
        <v>2639.5377932232841</v>
      </c>
      <c r="H291">
        <v>1810.671589921807</v>
      </c>
      <c r="I291">
        <v>223.82456731513881</v>
      </c>
      <c r="J291">
        <v>0</v>
      </c>
      <c r="K291">
        <v>0</v>
      </c>
      <c r="L291">
        <v>0</v>
      </c>
      <c r="M291">
        <v>0</v>
      </c>
      <c r="N291">
        <v>5018.4144891222631</v>
      </c>
      <c r="O291">
        <v>524.19000000000005</v>
      </c>
      <c r="P291">
        <v>20</v>
      </c>
      <c r="Q291">
        <v>82810.91</v>
      </c>
      <c r="R291">
        <v>4134</v>
      </c>
      <c r="S291">
        <v>832.89483065953652</v>
      </c>
      <c r="T291">
        <v>16230.4412897818</v>
      </c>
      <c r="U291">
        <v>7612.09</v>
      </c>
      <c r="V291">
        <v>0</v>
      </c>
      <c r="W291">
        <v>9934.4599999999991</v>
      </c>
      <c r="X291">
        <v>368.35</v>
      </c>
      <c r="Y291">
        <v>1</v>
      </c>
    </row>
    <row r="292" spans="1:25">
      <c r="A292">
        <v>971589752</v>
      </c>
      <c r="B292">
        <v>2752021</v>
      </c>
      <c r="C292">
        <v>275</v>
      </c>
      <c r="D292">
        <v>2021</v>
      </c>
      <c r="E292" t="s">
        <v>91</v>
      </c>
      <c r="F292">
        <v>5546.7290268456372</v>
      </c>
      <c r="G292">
        <v>2115.0067114093958</v>
      </c>
      <c r="H292">
        <v>768.34228187919462</v>
      </c>
      <c r="I292">
        <v>223.82456731513881</v>
      </c>
      <c r="J292">
        <v>0</v>
      </c>
      <c r="K292">
        <v>0</v>
      </c>
      <c r="L292">
        <v>0</v>
      </c>
      <c r="M292">
        <v>0</v>
      </c>
      <c r="N292">
        <v>7117.2180236909762</v>
      </c>
      <c r="O292">
        <v>503.99</v>
      </c>
      <c r="P292">
        <v>20</v>
      </c>
      <c r="Q292">
        <v>82751.320000000007</v>
      </c>
      <c r="R292">
        <v>4407</v>
      </c>
      <c r="S292">
        <v>1189.9224806201551</v>
      </c>
      <c r="T292">
        <v>18953.312161311129</v>
      </c>
      <c r="U292">
        <v>7612.09</v>
      </c>
      <c r="V292">
        <v>0</v>
      </c>
      <c r="W292">
        <v>9934.4599999999991</v>
      </c>
      <c r="X292">
        <v>368.35</v>
      </c>
      <c r="Y292">
        <v>1</v>
      </c>
    </row>
    <row r="293" spans="1:25">
      <c r="A293">
        <v>971040246</v>
      </c>
      <c r="B293">
        <v>2872018</v>
      </c>
      <c r="C293">
        <v>287</v>
      </c>
      <c r="D293">
        <v>2018</v>
      </c>
      <c r="E293" t="s">
        <v>180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540.73</v>
      </c>
      <c r="V293">
        <v>0</v>
      </c>
      <c r="W293">
        <v>0</v>
      </c>
      <c r="X293">
        <v>0</v>
      </c>
      <c r="Y293">
        <v>0</v>
      </c>
    </row>
    <row r="294" spans="1:25">
      <c r="A294">
        <v>971040246</v>
      </c>
      <c r="B294">
        <v>2872019</v>
      </c>
      <c r="C294">
        <v>287</v>
      </c>
      <c r="D294">
        <v>2019</v>
      </c>
      <c r="E294" t="s">
        <v>180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1081.47</v>
      </c>
      <c r="V294">
        <v>0</v>
      </c>
      <c r="W294">
        <v>0</v>
      </c>
      <c r="X294">
        <v>0</v>
      </c>
      <c r="Y294">
        <v>0</v>
      </c>
    </row>
    <row r="295" spans="1:25">
      <c r="A295">
        <v>971040246</v>
      </c>
      <c r="B295">
        <v>2872021</v>
      </c>
      <c r="C295">
        <v>287</v>
      </c>
      <c r="D295">
        <v>2021</v>
      </c>
      <c r="E295" t="s">
        <v>180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</row>
    <row r="296" spans="1:25">
      <c r="A296">
        <v>971040246</v>
      </c>
      <c r="B296">
        <v>2872022</v>
      </c>
      <c r="C296">
        <v>287</v>
      </c>
      <c r="D296">
        <v>2022</v>
      </c>
      <c r="E296" t="s">
        <v>180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</row>
    <row r="297" spans="1:25">
      <c r="A297">
        <v>971040246</v>
      </c>
      <c r="B297">
        <v>2872020</v>
      </c>
      <c r="C297">
        <v>287</v>
      </c>
      <c r="D297">
        <v>2020</v>
      </c>
      <c r="E297" t="s">
        <v>180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</row>
    <row r="298" spans="1:25">
      <c r="A298">
        <v>917537534</v>
      </c>
      <c r="B298">
        <v>2942019</v>
      </c>
      <c r="C298">
        <v>294</v>
      </c>
      <c r="D298">
        <v>2019</v>
      </c>
      <c r="E298" t="s">
        <v>181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</row>
    <row r="299" spans="1:25">
      <c r="A299">
        <v>917537534</v>
      </c>
      <c r="B299">
        <v>2942020</v>
      </c>
      <c r="C299">
        <v>294</v>
      </c>
      <c r="D299">
        <v>2020</v>
      </c>
      <c r="E299" t="s">
        <v>181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11214.96</v>
      </c>
      <c r="X299">
        <v>0</v>
      </c>
      <c r="Y299">
        <v>0</v>
      </c>
    </row>
    <row r="300" spans="1:25">
      <c r="A300">
        <v>917537534</v>
      </c>
      <c r="B300">
        <v>2942018</v>
      </c>
      <c r="C300">
        <v>294</v>
      </c>
      <c r="D300">
        <v>2018</v>
      </c>
      <c r="E300" t="s">
        <v>181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</row>
    <row r="301" spans="1:25">
      <c r="A301">
        <v>917537534</v>
      </c>
      <c r="B301">
        <v>2942021</v>
      </c>
      <c r="C301">
        <v>294</v>
      </c>
      <c r="D301">
        <v>2021</v>
      </c>
      <c r="E301" t="s">
        <v>181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11214.96</v>
      </c>
      <c r="X301">
        <v>0</v>
      </c>
      <c r="Y301">
        <v>0</v>
      </c>
    </row>
    <row r="302" spans="1:25">
      <c r="A302">
        <v>917537534</v>
      </c>
      <c r="B302">
        <v>2942022</v>
      </c>
      <c r="C302">
        <v>294</v>
      </c>
      <c r="D302">
        <v>2022</v>
      </c>
      <c r="E302" t="s">
        <v>181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5236.46</v>
      </c>
      <c r="X302">
        <v>0</v>
      </c>
      <c r="Y302">
        <v>0</v>
      </c>
    </row>
    <row r="303" spans="1:25">
      <c r="A303">
        <v>916319908</v>
      </c>
      <c r="B303">
        <v>2952022</v>
      </c>
      <c r="C303">
        <v>295</v>
      </c>
      <c r="D303">
        <v>2022</v>
      </c>
      <c r="E303" t="s">
        <v>92</v>
      </c>
      <c r="F303">
        <v>8779</v>
      </c>
      <c r="G303">
        <v>4489</v>
      </c>
      <c r="H303">
        <v>3424</v>
      </c>
      <c r="I303">
        <v>246.47038440944311</v>
      </c>
      <c r="J303">
        <v>0</v>
      </c>
      <c r="K303">
        <v>0</v>
      </c>
      <c r="L303">
        <v>0</v>
      </c>
      <c r="M303">
        <v>0</v>
      </c>
      <c r="N303">
        <v>10090.47038440944</v>
      </c>
      <c r="O303">
        <v>0</v>
      </c>
      <c r="P303">
        <v>0</v>
      </c>
      <c r="Q303">
        <v>105441.98</v>
      </c>
      <c r="R303">
        <v>2016</v>
      </c>
      <c r="S303">
        <v>45</v>
      </c>
      <c r="T303">
        <v>20027.986290409441</v>
      </c>
      <c r="U303">
        <v>7681.34</v>
      </c>
      <c r="V303">
        <v>0</v>
      </c>
      <c r="W303">
        <v>10655.88</v>
      </c>
      <c r="X303">
        <v>2181.8000000000002</v>
      </c>
      <c r="Y303">
        <v>1</v>
      </c>
    </row>
    <row r="304" spans="1:25">
      <c r="A304">
        <v>916319908</v>
      </c>
      <c r="B304">
        <v>2952021</v>
      </c>
      <c r="C304">
        <v>295</v>
      </c>
      <c r="D304">
        <v>2021</v>
      </c>
      <c r="E304" t="s">
        <v>92</v>
      </c>
      <c r="F304">
        <v>6248.9773489932886</v>
      </c>
      <c r="G304">
        <v>4579.0721476510071</v>
      </c>
      <c r="H304">
        <v>3513.3070469798649</v>
      </c>
      <c r="I304">
        <v>246.47038440944311</v>
      </c>
      <c r="J304">
        <v>0</v>
      </c>
      <c r="K304">
        <v>0</v>
      </c>
      <c r="L304">
        <v>3.098154362416107</v>
      </c>
      <c r="M304">
        <v>0</v>
      </c>
      <c r="N304">
        <v>7558.1146797114579</v>
      </c>
      <c r="O304">
        <v>0</v>
      </c>
      <c r="P304">
        <v>0</v>
      </c>
      <c r="Q304">
        <v>44832.89</v>
      </c>
      <c r="R304">
        <v>2172</v>
      </c>
      <c r="S304">
        <v>0</v>
      </c>
      <c r="T304">
        <v>13079.13156271146</v>
      </c>
      <c r="U304">
        <v>7681.34</v>
      </c>
      <c r="V304">
        <v>0</v>
      </c>
      <c r="W304">
        <v>8743.86</v>
      </c>
      <c r="X304">
        <v>2117.06</v>
      </c>
      <c r="Y304">
        <v>1</v>
      </c>
    </row>
    <row r="305" spans="1:25">
      <c r="A305">
        <v>916319908</v>
      </c>
      <c r="B305">
        <v>2952018</v>
      </c>
      <c r="C305">
        <v>295</v>
      </c>
      <c r="D305">
        <v>2018</v>
      </c>
      <c r="E305" t="s">
        <v>92</v>
      </c>
      <c r="F305">
        <v>4012.0643382352941</v>
      </c>
      <c r="G305">
        <v>3396.5643382352941</v>
      </c>
      <c r="H305">
        <v>1505.9384191176471</v>
      </c>
      <c r="I305">
        <v>246.47038440944311</v>
      </c>
      <c r="J305">
        <v>0</v>
      </c>
      <c r="K305">
        <v>0</v>
      </c>
      <c r="L305">
        <v>0</v>
      </c>
      <c r="M305">
        <v>0</v>
      </c>
      <c r="N305">
        <v>6149.1606417623843</v>
      </c>
      <c r="O305">
        <v>71.709999999999994</v>
      </c>
      <c r="P305">
        <v>45</v>
      </c>
      <c r="Q305">
        <v>40382.83</v>
      </c>
      <c r="R305">
        <v>2405</v>
      </c>
      <c r="S305">
        <v>1126.0442804428039</v>
      </c>
      <c r="T305">
        <v>12747.159060205189</v>
      </c>
      <c r="U305">
        <v>7681.34</v>
      </c>
      <c r="V305">
        <v>0</v>
      </c>
      <c r="W305">
        <v>8743.86</v>
      </c>
      <c r="X305">
        <v>2117.06</v>
      </c>
      <c r="Y305">
        <v>1</v>
      </c>
    </row>
    <row r="306" spans="1:25">
      <c r="A306">
        <v>916319908</v>
      </c>
      <c r="B306">
        <v>2952020</v>
      </c>
      <c r="C306">
        <v>295</v>
      </c>
      <c r="D306">
        <v>2020</v>
      </c>
      <c r="E306" t="s">
        <v>92</v>
      </c>
      <c r="F306">
        <v>3950.7506516072981</v>
      </c>
      <c r="G306">
        <v>3172.1511728931359</v>
      </c>
      <c r="H306">
        <v>1830.992180712424</v>
      </c>
      <c r="I306">
        <v>246.47038440944311</v>
      </c>
      <c r="J306">
        <v>0</v>
      </c>
      <c r="K306">
        <v>0</v>
      </c>
      <c r="L306">
        <v>0</v>
      </c>
      <c r="M306">
        <v>0</v>
      </c>
      <c r="N306">
        <v>5538.3800281974536</v>
      </c>
      <c r="O306">
        <v>0</v>
      </c>
      <c r="P306">
        <v>26</v>
      </c>
      <c r="Q306">
        <v>44596.55</v>
      </c>
      <c r="R306">
        <v>1939</v>
      </c>
      <c r="S306">
        <v>130.24242424242419</v>
      </c>
      <c r="T306">
        <v>10964.98473743988</v>
      </c>
      <c r="U306">
        <v>7681.34</v>
      </c>
      <c r="V306">
        <v>0</v>
      </c>
      <c r="W306">
        <v>8743.86</v>
      </c>
      <c r="X306">
        <v>2117.06</v>
      </c>
      <c r="Y306">
        <v>1</v>
      </c>
    </row>
    <row r="307" spans="1:25">
      <c r="A307">
        <v>916319908</v>
      </c>
      <c r="B307">
        <v>2952019</v>
      </c>
      <c r="C307">
        <v>295</v>
      </c>
      <c r="D307">
        <v>2019</v>
      </c>
      <c r="E307" t="s">
        <v>92</v>
      </c>
      <c r="F307">
        <v>3273.1410714285712</v>
      </c>
      <c r="G307">
        <v>2643.352678571428</v>
      </c>
      <c r="H307">
        <v>759.48303571428562</v>
      </c>
      <c r="I307">
        <v>246.47038440944311</v>
      </c>
      <c r="J307">
        <v>0</v>
      </c>
      <c r="K307">
        <v>0</v>
      </c>
      <c r="L307">
        <v>0</v>
      </c>
      <c r="M307">
        <v>0</v>
      </c>
      <c r="N307">
        <v>5403.481098695157</v>
      </c>
      <c r="O307">
        <v>26.26</v>
      </c>
      <c r="P307">
        <v>45</v>
      </c>
      <c r="Q307">
        <v>37891.160000000003</v>
      </c>
      <c r="R307">
        <v>2591</v>
      </c>
      <c r="S307">
        <v>1690.1624548736461</v>
      </c>
      <c r="T307">
        <v>12562.074827568809</v>
      </c>
      <c r="U307">
        <v>7681.34</v>
      </c>
      <c r="V307">
        <v>0</v>
      </c>
      <c r="W307">
        <v>8743.86</v>
      </c>
      <c r="X307">
        <v>2117.06</v>
      </c>
      <c r="Y307">
        <v>1</v>
      </c>
    </row>
    <row r="308" spans="1:25">
      <c r="A308">
        <v>953681781</v>
      </c>
      <c r="B308">
        <v>3062022</v>
      </c>
      <c r="C308">
        <v>306</v>
      </c>
      <c r="D308">
        <v>2022</v>
      </c>
      <c r="E308" t="s">
        <v>182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</row>
    <row r="309" spans="1:25">
      <c r="A309">
        <v>953681781</v>
      </c>
      <c r="B309">
        <v>3062021</v>
      </c>
      <c r="C309">
        <v>306</v>
      </c>
      <c r="D309">
        <v>2021</v>
      </c>
      <c r="E309" t="s">
        <v>182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65.8</v>
      </c>
      <c r="X309">
        <v>0</v>
      </c>
      <c r="Y309">
        <v>0</v>
      </c>
    </row>
    <row r="310" spans="1:25">
      <c r="A310">
        <v>953681781</v>
      </c>
      <c r="B310">
        <v>3062019</v>
      </c>
      <c r="C310">
        <v>306</v>
      </c>
      <c r="D310">
        <v>2019</v>
      </c>
      <c r="E310" t="s">
        <v>182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</row>
    <row r="311" spans="1:25">
      <c r="A311">
        <v>953681781</v>
      </c>
      <c r="B311">
        <v>3062018</v>
      </c>
      <c r="C311">
        <v>306</v>
      </c>
      <c r="D311">
        <v>2018</v>
      </c>
      <c r="E311" t="s">
        <v>182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</row>
    <row r="312" spans="1:25">
      <c r="A312">
        <v>953681781</v>
      </c>
      <c r="B312">
        <v>3062020</v>
      </c>
      <c r="C312">
        <v>306</v>
      </c>
      <c r="D312">
        <v>2020</v>
      </c>
      <c r="E312" t="s">
        <v>182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65.8</v>
      </c>
      <c r="X312">
        <v>0</v>
      </c>
      <c r="Y312">
        <v>0</v>
      </c>
    </row>
    <row r="313" spans="1:25">
      <c r="A313">
        <v>925668389</v>
      </c>
      <c r="B313">
        <v>3112018</v>
      </c>
      <c r="C313">
        <v>311</v>
      </c>
      <c r="D313">
        <v>2018</v>
      </c>
      <c r="E313" t="s">
        <v>93</v>
      </c>
      <c r="F313">
        <v>14819.520220588231</v>
      </c>
      <c r="G313">
        <v>9398.8207720588234</v>
      </c>
      <c r="H313">
        <v>894.96415441176464</v>
      </c>
      <c r="I313">
        <v>1393.355606180311</v>
      </c>
      <c r="J313">
        <v>0</v>
      </c>
      <c r="K313">
        <v>1494.171507352941</v>
      </c>
      <c r="L313">
        <v>0</v>
      </c>
      <c r="M313">
        <v>0</v>
      </c>
      <c r="N313">
        <v>26210.903951768541</v>
      </c>
      <c r="O313">
        <v>7680.04</v>
      </c>
      <c r="P313">
        <v>689</v>
      </c>
      <c r="Q313">
        <v>334602.90000000002</v>
      </c>
      <c r="R313">
        <v>14484</v>
      </c>
      <c r="S313">
        <v>106.4870848708487</v>
      </c>
      <c r="T313">
        <v>67058.926654639392</v>
      </c>
      <c r="U313">
        <v>34011.4</v>
      </c>
      <c r="V313">
        <v>25738.9</v>
      </c>
      <c r="W313">
        <v>24200.19</v>
      </c>
      <c r="X313">
        <v>7532.1</v>
      </c>
      <c r="Y313">
        <v>1</v>
      </c>
    </row>
    <row r="314" spans="1:25">
      <c r="A314">
        <v>925668389</v>
      </c>
      <c r="B314">
        <v>3112022</v>
      </c>
      <c r="C314">
        <v>311</v>
      </c>
      <c r="D314">
        <v>2022</v>
      </c>
      <c r="E314" t="s">
        <v>93</v>
      </c>
      <c r="F314">
        <v>20115</v>
      </c>
      <c r="G314">
        <v>9037</v>
      </c>
      <c r="H314">
        <v>1608</v>
      </c>
      <c r="I314">
        <v>1393.355606180311</v>
      </c>
      <c r="J314">
        <v>0</v>
      </c>
      <c r="K314">
        <v>1494.171507352941</v>
      </c>
      <c r="L314">
        <v>0</v>
      </c>
      <c r="M314">
        <v>0</v>
      </c>
      <c r="N314">
        <v>30431.527113533251</v>
      </c>
      <c r="O314">
        <v>5870.12</v>
      </c>
      <c r="P314">
        <v>257</v>
      </c>
      <c r="Q314">
        <v>302593.98</v>
      </c>
      <c r="R314">
        <v>9851</v>
      </c>
      <c r="S314">
        <v>398</v>
      </c>
      <c r="T314">
        <v>63979.795383533252</v>
      </c>
      <c r="U314">
        <v>34668.199999999997</v>
      </c>
      <c r="V314">
        <v>25738.9</v>
      </c>
      <c r="W314">
        <v>24433.08</v>
      </c>
      <c r="X314">
        <v>6843.28</v>
      </c>
      <c r="Y314">
        <v>1</v>
      </c>
    </row>
    <row r="315" spans="1:25">
      <c r="A315">
        <v>925668389</v>
      </c>
      <c r="B315">
        <v>3112021</v>
      </c>
      <c r="C315">
        <v>311</v>
      </c>
      <c r="D315">
        <v>2021</v>
      </c>
      <c r="E315" t="s">
        <v>93</v>
      </c>
      <c r="F315">
        <v>18524.897651006711</v>
      </c>
      <c r="G315">
        <v>8028.3506711409382</v>
      </c>
      <c r="H315">
        <v>1048.2088926174499</v>
      </c>
      <c r="I315">
        <v>1393.355606180311</v>
      </c>
      <c r="J315">
        <v>0</v>
      </c>
      <c r="K315">
        <v>1494.171507352941</v>
      </c>
      <c r="L315">
        <v>0</v>
      </c>
      <c r="M315">
        <v>0</v>
      </c>
      <c r="N315">
        <v>28392.566543063451</v>
      </c>
      <c r="O315">
        <v>6129.69</v>
      </c>
      <c r="P315">
        <v>257</v>
      </c>
      <c r="Q315">
        <v>299191.28999999998</v>
      </c>
      <c r="R315">
        <v>9987</v>
      </c>
      <c r="S315">
        <v>1208.961240310078</v>
      </c>
      <c r="T315">
        <v>62653.004989373527</v>
      </c>
      <c r="U315">
        <v>34668.199999999997</v>
      </c>
      <c r="V315">
        <v>25738.9</v>
      </c>
      <c r="W315">
        <v>24433.08</v>
      </c>
      <c r="X315">
        <v>6843.28</v>
      </c>
      <c r="Y315">
        <v>1</v>
      </c>
    </row>
    <row r="316" spans="1:25">
      <c r="A316">
        <v>925668389</v>
      </c>
      <c r="B316">
        <v>3112020</v>
      </c>
      <c r="C316">
        <v>311</v>
      </c>
      <c r="D316">
        <v>2020</v>
      </c>
      <c r="E316" t="s">
        <v>93</v>
      </c>
      <c r="F316">
        <v>13047.958297132929</v>
      </c>
      <c r="G316">
        <v>10460.826238053871</v>
      </c>
      <c r="H316">
        <v>1082.3388357949609</v>
      </c>
      <c r="I316">
        <v>1393.355606180311</v>
      </c>
      <c r="J316">
        <v>0</v>
      </c>
      <c r="K316">
        <v>1494.171507352941</v>
      </c>
      <c r="L316">
        <v>0</v>
      </c>
      <c r="M316">
        <v>0</v>
      </c>
      <c r="N316">
        <v>25313.97281292508</v>
      </c>
      <c r="O316">
        <v>6389.26</v>
      </c>
      <c r="P316">
        <v>589</v>
      </c>
      <c r="Q316">
        <v>309994.25</v>
      </c>
      <c r="R316">
        <v>13361</v>
      </c>
      <c r="S316">
        <v>445.45098039215691</v>
      </c>
      <c r="T316">
        <v>63343.27199031724</v>
      </c>
      <c r="U316">
        <v>34011.4</v>
      </c>
      <c r="V316">
        <v>25738.9</v>
      </c>
      <c r="W316">
        <v>24407.49</v>
      </c>
      <c r="X316">
        <v>7532.1</v>
      </c>
      <c r="Y316">
        <v>1</v>
      </c>
    </row>
    <row r="317" spans="1:25">
      <c r="A317">
        <v>925668389</v>
      </c>
      <c r="B317">
        <v>3112019</v>
      </c>
      <c r="C317">
        <v>311</v>
      </c>
      <c r="D317">
        <v>2019</v>
      </c>
      <c r="E317" t="s">
        <v>93</v>
      </c>
      <c r="F317">
        <v>14956.65</v>
      </c>
      <c r="G317">
        <v>11727.47321428571</v>
      </c>
      <c r="H317">
        <v>1038.65625</v>
      </c>
      <c r="I317">
        <v>1393.355606180311</v>
      </c>
      <c r="J317">
        <v>0</v>
      </c>
      <c r="K317">
        <v>1494.171507352941</v>
      </c>
      <c r="L317">
        <v>0</v>
      </c>
      <c r="M317">
        <v>0</v>
      </c>
      <c r="N317">
        <v>28532.994077818959</v>
      </c>
      <c r="O317">
        <v>6984.15</v>
      </c>
      <c r="P317">
        <v>689</v>
      </c>
      <c r="Q317">
        <v>320136.67</v>
      </c>
      <c r="R317">
        <v>15033</v>
      </c>
      <c r="S317">
        <v>649.46570397111918</v>
      </c>
      <c r="T317">
        <v>69340.385035790081</v>
      </c>
      <c r="U317">
        <v>34011.4</v>
      </c>
      <c r="V317">
        <v>25738.9</v>
      </c>
      <c r="W317">
        <v>24200.19</v>
      </c>
      <c r="X317">
        <v>7532.1</v>
      </c>
      <c r="Y317">
        <v>1</v>
      </c>
    </row>
    <row r="318" spans="1:25">
      <c r="A318" s="198">
        <v>962986633</v>
      </c>
      <c r="B318" s="198">
        <v>3192021</v>
      </c>
      <c r="C318" s="198">
        <v>319</v>
      </c>
      <c r="D318" s="198">
        <v>2021</v>
      </c>
      <c r="E318" s="198" t="s">
        <v>61</v>
      </c>
      <c r="F318" s="198">
        <v>14175.0889261745</v>
      </c>
      <c r="G318" s="198">
        <v>10821.85318791946</v>
      </c>
      <c r="H318" s="198">
        <v>2023.094798657718</v>
      </c>
      <c r="I318" s="198">
        <v>1447.7846176180019</v>
      </c>
      <c r="J318" s="198">
        <v>186.5001148684639</v>
      </c>
      <c r="K318" s="198">
        <v>0</v>
      </c>
      <c r="L318" s="198">
        <v>0</v>
      </c>
      <c r="M318" s="198">
        <v>0</v>
      </c>
      <c r="N318" s="198">
        <v>24608.132047922711</v>
      </c>
      <c r="O318" s="198">
        <v>4760.13</v>
      </c>
      <c r="P318" s="198">
        <v>82</v>
      </c>
      <c r="Q318" s="198">
        <v>464011.17</v>
      </c>
      <c r="R318" s="198">
        <v>29314</v>
      </c>
      <c r="S318" s="198">
        <v>5492.6821705426364</v>
      </c>
      <c r="T318" s="198">
        <v>94514.030328465349</v>
      </c>
      <c r="U318" s="198">
        <v>123759.46</v>
      </c>
      <c r="V318" s="198">
        <v>0</v>
      </c>
      <c r="W318" s="198">
        <v>53762.27</v>
      </c>
      <c r="X318" s="198">
        <v>0</v>
      </c>
      <c r="Y318" s="198">
        <v>1</v>
      </c>
    </row>
    <row r="319" spans="1:25">
      <c r="A319" s="199">
        <v>962986633</v>
      </c>
      <c r="B319" s="199">
        <v>3192022</v>
      </c>
      <c r="C319" s="199">
        <v>319</v>
      </c>
      <c r="D319" s="199">
        <v>2022</v>
      </c>
      <c r="E319" s="199" t="s">
        <v>61</v>
      </c>
      <c r="F319" s="199">
        <v>22108</v>
      </c>
      <c r="G319" s="199">
        <v>1861</v>
      </c>
      <c r="H319" s="199">
        <v>458</v>
      </c>
      <c r="I319" s="199">
        <v>1447.7846176180019</v>
      </c>
      <c r="J319" s="199">
        <v>186.5001148684639</v>
      </c>
      <c r="K319" s="199">
        <v>0</v>
      </c>
      <c r="L319" s="199">
        <v>0</v>
      </c>
      <c r="M319" s="199">
        <v>0</v>
      </c>
      <c r="N319" s="199">
        <v>25145.284732486471</v>
      </c>
      <c r="O319" s="199">
        <v>4677.3100000000004</v>
      </c>
      <c r="P319" s="199">
        <v>82</v>
      </c>
      <c r="Q319" s="199">
        <v>588420.94999999995</v>
      </c>
      <c r="R319" s="199">
        <v>28794</v>
      </c>
      <c r="S319" s="199">
        <v>2078</v>
      </c>
      <c r="T319" s="199">
        <v>100403.72475448649</v>
      </c>
      <c r="U319" s="199">
        <v>123759.46</v>
      </c>
      <c r="V319" s="199">
        <v>0</v>
      </c>
      <c r="W319" s="199">
        <v>53762.27</v>
      </c>
      <c r="X319" s="199">
        <v>0</v>
      </c>
      <c r="Y319" s="199">
        <v>1</v>
      </c>
    </row>
    <row r="320" spans="1:25">
      <c r="A320" s="198">
        <v>962986633</v>
      </c>
      <c r="B320" s="198">
        <v>3192018</v>
      </c>
      <c r="C320" s="198">
        <v>319</v>
      </c>
      <c r="D320" s="198">
        <v>2018</v>
      </c>
      <c r="E320" s="198" t="s">
        <v>61</v>
      </c>
      <c r="F320" s="198">
        <v>25149.511029411758</v>
      </c>
      <c r="G320" s="198">
        <v>17407.109375</v>
      </c>
      <c r="H320" s="198">
        <v>6099.5597426470586</v>
      </c>
      <c r="I320" s="198">
        <v>1447.7846176180019</v>
      </c>
      <c r="J320" s="198">
        <v>186.5001148684639</v>
      </c>
      <c r="K320" s="198">
        <v>0</v>
      </c>
      <c r="L320" s="198">
        <v>-101.8290441176471</v>
      </c>
      <c r="M320" s="198">
        <v>0</v>
      </c>
      <c r="N320" s="198">
        <v>38193.17443836882</v>
      </c>
      <c r="O320" s="198">
        <v>5008.59</v>
      </c>
      <c r="P320" s="198">
        <v>82</v>
      </c>
      <c r="Q320" s="198">
        <v>489833.84</v>
      </c>
      <c r="R320" s="198">
        <v>23460</v>
      </c>
      <c r="S320" s="198">
        <v>6313.3247232472322</v>
      </c>
      <c r="T320" s="198">
        <v>105013.2286826161</v>
      </c>
      <c r="U320" s="198">
        <v>148195.07</v>
      </c>
      <c r="V320" s="198">
        <v>0</v>
      </c>
      <c r="W320" s="198">
        <v>57447.54</v>
      </c>
      <c r="X320" s="198">
        <v>0</v>
      </c>
      <c r="Y320" s="198">
        <v>1</v>
      </c>
    </row>
    <row r="321" spans="1:25">
      <c r="A321" s="198">
        <v>962986633</v>
      </c>
      <c r="B321" s="198">
        <v>3192019</v>
      </c>
      <c r="C321" s="198">
        <v>319</v>
      </c>
      <c r="D321" s="198">
        <v>2019</v>
      </c>
      <c r="E321" s="198" t="s">
        <v>61</v>
      </c>
      <c r="F321" s="198">
        <v>28958.17589285714</v>
      </c>
      <c r="G321" s="198">
        <v>1539.8491071428571</v>
      </c>
      <c r="H321" s="198">
        <v>617.69821428571424</v>
      </c>
      <c r="I321" s="198">
        <v>1447.7846176180019</v>
      </c>
      <c r="J321" s="198">
        <v>186.5001148684639</v>
      </c>
      <c r="K321" s="198">
        <v>0</v>
      </c>
      <c r="L321" s="198">
        <v>0</v>
      </c>
      <c r="M321" s="198">
        <v>0</v>
      </c>
      <c r="N321" s="198">
        <v>31514.611518200749</v>
      </c>
      <c r="O321" s="198">
        <v>4925.7700000000004</v>
      </c>
      <c r="P321" s="198">
        <v>82</v>
      </c>
      <c r="Q321" s="198">
        <v>675065.82</v>
      </c>
      <c r="R321" s="198">
        <v>25487</v>
      </c>
      <c r="S321" s="198">
        <v>18537.48014440433</v>
      </c>
      <c r="T321" s="198">
        <v>126416.4634356051</v>
      </c>
      <c r="U321" s="198">
        <v>147513.81</v>
      </c>
      <c r="V321" s="198">
        <v>0</v>
      </c>
      <c r="W321" s="198">
        <v>57861.19</v>
      </c>
      <c r="X321" s="198">
        <v>0</v>
      </c>
      <c r="Y321" s="198">
        <v>1</v>
      </c>
    </row>
    <row r="322" spans="1:25">
      <c r="A322" s="198">
        <v>962986633</v>
      </c>
      <c r="B322" s="198">
        <v>3192020</v>
      </c>
      <c r="C322" s="198">
        <v>319</v>
      </c>
      <c r="D322" s="198">
        <v>2020</v>
      </c>
      <c r="E322" s="198" t="s">
        <v>61</v>
      </c>
      <c r="F322" s="198">
        <v>52968.293657688962</v>
      </c>
      <c r="G322" s="198">
        <v>27942.951346655082</v>
      </c>
      <c r="H322" s="198">
        <v>11008.41268462207</v>
      </c>
      <c r="I322" s="198">
        <v>1447.7846176180019</v>
      </c>
      <c r="J322" s="198">
        <v>186.5001148684639</v>
      </c>
      <c r="K322" s="198">
        <v>0</v>
      </c>
      <c r="L322" s="198">
        <v>0</v>
      </c>
      <c r="M322" s="198">
        <v>0</v>
      </c>
      <c r="N322" s="198">
        <v>71537.117052208458</v>
      </c>
      <c r="O322" s="198">
        <v>4842.95</v>
      </c>
      <c r="P322" s="198">
        <v>82</v>
      </c>
      <c r="Q322" s="198">
        <v>651997.42000000004</v>
      </c>
      <c r="R322" s="198">
        <v>31674</v>
      </c>
      <c r="S322" s="198">
        <v>11336.563279857401</v>
      </c>
      <c r="T322" s="198">
        <v>163695.65597106589</v>
      </c>
      <c r="U322" s="198">
        <v>142284.12</v>
      </c>
      <c r="V322" s="198">
        <v>0</v>
      </c>
      <c r="W322" s="198">
        <v>53762.27</v>
      </c>
      <c r="X322" s="198">
        <v>0</v>
      </c>
      <c r="Y322" s="198">
        <v>1</v>
      </c>
    </row>
    <row r="323" spans="1:25">
      <c r="A323">
        <v>923050612</v>
      </c>
      <c r="B323">
        <v>3432019</v>
      </c>
      <c r="C323">
        <v>343</v>
      </c>
      <c r="D323">
        <v>2019</v>
      </c>
      <c r="E323" t="s">
        <v>94</v>
      </c>
      <c r="F323">
        <v>1192.53125</v>
      </c>
      <c r="G323">
        <v>803.4473214285714</v>
      </c>
      <c r="H323">
        <v>50.558928571428567</v>
      </c>
      <c r="I323">
        <v>80.298787759946507</v>
      </c>
      <c r="J323">
        <v>0</v>
      </c>
      <c r="K323">
        <v>0</v>
      </c>
      <c r="L323">
        <v>0</v>
      </c>
      <c r="M323">
        <v>0</v>
      </c>
      <c r="N323">
        <v>2025.7184306170891</v>
      </c>
      <c r="O323">
        <v>23.23</v>
      </c>
      <c r="P323">
        <v>1</v>
      </c>
      <c r="Q323">
        <v>20633.29</v>
      </c>
      <c r="R323">
        <v>914</v>
      </c>
      <c r="S323">
        <v>0</v>
      </c>
      <c r="T323">
        <v>4483.7604746170891</v>
      </c>
      <c r="U323">
        <v>1810.17</v>
      </c>
      <c r="V323">
        <v>0</v>
      </c>
      <c r="W323">
        <v>2575.41</v>
      </c>
      <c r="X323">
        <v>277.25</v>
      </c>
      <c r="Y323">
        <v>1</v>
      </c>
    </row>
    <row r="324" spans="1:25">
      <c r="A324">
        <v>923050612</v>
      </c>
      <c r="B324">
        <v>3432021</v>
      </c>
      <c r="C324">
        <v>343</v>
      </c>
      <c r="D324">
        <v>2021</v>
      </c>
      <c r="E324" t="s">
        <v>94</v>
      </c>
      <c r="F324">
        <v>1233.065436241611</v>
      </c>
      <c r="G324">
        <v>739.42617449664419</v>
      </c>
      <c r="H324">
        <v>0</v>
      </c>
      <c r="I324">
        <v>80.298787759946507</v>
      </c>
      <c r="J324">
        <v>0</v>
      </c>
      <c r="K324">
        <v>0</v>
      </c>
      <c r="L324">
        <v>0</v>
      </c>
      <c r="M324">
        <v>0</v>
      </c>
      <c r="N324">
        <v>2052.7903984982022</v>
      </c>
      <c r="O324">
        <v>21.21</v>
      </c>
      <c r="P324">
        <v>1</v>
      </c>
      <c r="Q324">
        <v>20753.48</v>
      </c>
      <c r="R324">
        <v>869</v>
      </c>
      <c r="S324">
        <v>0</v>
      </c>
      <c r="T324">
        <v>4474.6597414982016</v>
      </c>
      <c r="U324">
        <v>1810.17</v>
      </c>
      <c r="V324">
        <v>0</v>
      </c>
      <c r="W324">
        <v>2575.41</v>
      </c>
      <c r="X324">
        <v>277.25</v>
      </c>
      <c r="Y324">
        <v>1</v>
      </c>
    </row>
    <row r="325" spans="1:25">
      <c r="A325">
        <v>923050612</v>
      </c>
      <c r="B325">
        <v>3432022</v>
      </c>
      <c r="C325">
        <v>343</v>
      </c>
      <c r="D325">
        <v>2022</v>
      </c>
      <c r="E325" t="s">
        <v>94</v>
      </c>
      <c r="F325">
        <v>1064</v>
      </c>
      <c r="G325">
        <v>758.00000000000011</v>
      </c>
      <c r="H325">
        <v>0</v>
      </c>
      <c r="I325">
        <v>80.298787759946507</v>
      </c>
      <c r="J325">
        <v>0</v>
      </c>
      <c r="K325">
        <v>0</v>
      </c>
      <c r="L325">
        <v>0</v>
      </c>
      <c r="M325">
        <v>0</v>
      </c>
      <c r="N325">
        <v>1902.298787759946</v>
      </c>
      <c r="O325">
        <v>20.2</v>
      </c>
      <c r="P325">
        <v>1</v>
      </c>
      <c r="Q325">
        <v>21066.58</v>
      </c>
      <c r="R325">
        <v>939</v>
      </c>
      <c r="S325">
        <v>0</v>
      </c>
      <c r="T325">
        <v>4417.4812537599464</v>
      </c>
      <c r="U325">
        <v>1810.17</v>
      </c>
      <c r="V325">
        <v>0</v>
      </c>
      <c r="W325">
        <v>2575.41</v>
      </c>
      <c r="X325">
        <v>277.25</v>
      </c>
      <c r="Y325">
        <v>1</v>
      </c>
    </row>
    <row r="326" spans="1:25">
      <c r="A326">
        <v>923050612</v>
      </c>
      <c r="B326">
        <v>3432020</v>
      </c>
      <c r="C326">
        <v>343</v>
      </c>
      <c r="D326">
        <v>2020</v>
      </c>
      <c r="E326" t="s">
        <v>94</v>
      </c>
      <c r="F326">
        <v>1476.986099044309</v>
      </c>
      <c r="G326">
        <v>672.71850564726321</v>
      </c>
      <c r="H326">
        <v>9.6255430060816671</v>
      </c>
      <c r="I326">
        <v>80.298787759946507</v>
      </c>
      <c r="J326">
        <v>0</v>
      </c>
      <c r="K326">
        <v>0</v>
      </c>
      <c r="L326">
        <v>0</v>
      </c>
      <c r="M326">
        <v>0</v>
      </c>
      <c r="N326">
        <v>2220.3778494454382</v>
      </c>
      <c r="O326">
        <v>22.22</v>
      </c>
      <c r="P326">
        <v>1</v>
      </c>
      <c r="Q326">
        <v>21287.77</v>
      </c>
      <c r="R326">
        <v>936</v>
      </c>
      <c r="S326">
        <v>0</v>
      </c>
      <c r="T326">
        <v>4749.2341024454381</v>
      </c>
      <c r="U326">
        <v>1810.17</v>
      </c>
      <c r="V326">
        <v>0</v>
      </c>
      <c r="W326">
        <v>2575.41</v>
      </c>
      <c r="X326">
        <v>277.25</v>
      </c>
      <c r="Y326">
        <v>1</v>
      </c>
    </row>
    <row r="327" spans="1:25">
      <c r="A327">
        <v>923050612</v>
      </c>
      <c r="B327">
        <v>3432018</v>
      </c>
      <c r="C327">
        <v>343</v>
      </c>
      <c r="D327">
        <v>2018</v>
      </c>
      <c r="E327" t="s">
        <v>94</v>
      </c>
      <c r="F327">
        <v>1359.9834558823529</v>
      </c>
      <c r="G327">
        <v>827.07812499999989</v>
      </c>
      <c r="H327">
        <v>92.777573529411754</v>
      </c>
      <c r="I327">
        <v>80.298787759946507</v>
      </c>
      <c r="J327">
        <v>0</v>
      </c>
      <c r="K327">
        <v>0</v>
      </c>
      <c r="L327">
        <v>0</v>
      </c>
      <c r="M327">
        <v>0</v>
      </c>
      <c r="N327">
        <v>2174.5827951128881</v>
      </c>
      <c r="O327">
        <v>24.24</v>
      </c>
      <c r="P327">
        <v>1</v>
      </c>
      <c r="Q327">
        <v>21384.73</v>
      </c>
      <c r="R327">
        <v>1035</v>
      </c>
      <c r="S327">
        <v>0</v>
      </c>
      <c r="T327">
        <v>4809.8328541128876</v>
      </c>
      <c r="U327">
        <v>1810.17</v>
      </c>
      <c r="V327">
        <v>0</v>
      </c>
      <c r="W327">
        <v>2575.41</v>
      </c>
      <c r="X327">
        <v>277.25</v>
      </c>
      <c r="Y327">
        <v>1</v>
      </c>
    </row>
    <row r="328" spans="1:25">
      <c r="A328">
        <v>966731508</v>
      </c>
      <c r="B328">
        <v>3492018</v>
      </c>
      <c r="C328">
        <v>349</v>
      </c>
      <c r="D328">
        <v>2018</v>
      </c>
      <c r="E328" t="s">
        <v>183</v>
      </c>
      <c r="F328">
        <v>0</v>
      </c>
      <c r="G328">
        <v>0</v>
      </c>
      <c r="H328">
        <v>0</v>
      </c>
      <c r="I328">
        <v>2.139009556907038</v>
      </c>
      <c r="J328">
        <v>0</v>
      </c>
      <c r="K328">
        <v>0</v>
      </c>
      <c r="L328">
        <v>0</v>
      </c>
      <c r="M328">
        <v>0</v>
      </c>
      <c r="N328">
        <v>2.139009556907038</v>
      </c>
      <c r="O328">
        <v>0</v>
      </c>
      <c r="P328">
        <v>0</v>
      </c>
      <c r="Q328">
        <v>7434.61</v>
      </c>
      <c r="R328">
        <v>129</v>
      </c>
      <c r="S328">
        <v>0</v>
      </c>
      <c r="T328">
        <v>686.504376556907</v>
      </c>
      <c r="U328">
        <v>0</v>
      </c>
      <c r="V328">
        <v>0</v>
      </c>
      <c r="W328">
        <v>2088.59</v>
      </c>
      <c r="X328">
        <v>711.11</v>
      </c>
      <c r="Y328">
        <v>0</v>
      </c>
    </row>
    <row r="329" spans="1:25">
      <c r="A329">
        <v>966731508</v>
      </c>
      <c r="B329">
        <v>3492022</v>
      </c>
      <c r="C329">
        <v>349</v>
      </c>
      <c r="D329">
        <v>2022</v>
      </c>
      <c r="E329" t="s">
        <v>183</v>
      </c>
      <c r="F329">
        <v>0</v>
      </c>
      <c r="G329">
        <v>0</v>
      </c>
      <c r="H329">
        <v>0</v>
      </c>
      <c r="I329">
        <v>2.139009556907038</v>
      </c>
      <c r="J329">
        <v>0</v>
      </c>
      <c r="K329">
        <v>0</v>
      </c>
      <c r="L329">
        <v>0</v>
      </c>
      <c r="M329">
        <v>0</v>
      </c>
      <c r="N329">
        <v>2.139009556907038</v>
      </c>
      <c r="O329">
        <v>0</v>
      </c>
      <c r="P329">
        <v>0</v>
      </c>
      <c r="Q329">
        <v>7745.6900000000014</v>
      </c>
      <c r="R329">
        <v>142</v>
      </c>
      <c r="S329">
        <v>0</v>
      </c>
      <c r="T329">
        <v>722.74205255690708</v>
      </c>
      <c r="U329">
        <v>0</v>
      </c>
      <c r="V329">
        <v>0</v>
      </c>
      <c r="W329">
        <v>2088.59</v>
      </c>
      <c r="X329">
        <v>711.11</v>
      </c>
      <c r="Y329">
        <v>0</v>
      </c>
    </row>
    <row r="330" spans="1:25">
      <c r="A330">
        <v>966731508</v>
      </c>
      <c r="B330">
        <v>3492020</v>
      </c>
      <c r="C330">
        <v>349</v>
      </c>
      <c r="D330">
        <v>2020</v>
      </c>
      <c r="E330" t="s">
        <v>183</v>
      </c>
      <c r="F330">
        <v>17.1120764552563</v>
      </c>
      <c r="G330">
        <v>96.255430060816693</v>
      </c>
      <c r="H330">
        <v>0</v>
      </c>
      <c r="I330">
        <v>2.139009556907038</v>
      </c>
      <c r="J330">
        <v>0</v>
      </c>
      <c r="K330">
        <v>0</v>
      </c>
      <c r="L330">
        <v>0</v>
      </c>
      <c r="M330">
        <v>0</v>
      </c>
      <c r="N330">
        <v>115.50651607298001</v>
      </c>
      <c r="O330">
        <v>0</v>
      </c>
      <c r="P330">
        <v>0</v>
      </c>
      <c r="Q330">
        <v>8019.4</v>
      </c>
      <c r="R330">
        <v>145</v>
      </c>
      <c r="S330">
        <v>0</v>
      </c>
      <c r="T330">
        <v>859.55569607298003</v>
      </c>
      <c r="U330">
        <v>0</v>
      </c>
      <c r="V330">
        <v>0</v>
      </c>
      <c r="W330">
        <v>2088.59</v>
      </c>
      <c r="X330">
        <v>711.11</v>
      </c>
      <c r="Y330">
        <v>0</v>
      </c>
    </row>
    <row r="331" spans="1:25">
      <c r="A331">
        <v>966731508</v>
      </c>
      <c r="B331">
        <v>3492019</v>
      </c>
      <c r="C331">
        <v>349</v>
      </c>
      <c r="D331">
        <v>2019</v>
      </c>
      <c r="E331" t="s">
        <v>183</v>
      </c>
      <c r="F331">
        <v>0</v>
      </c>
      <c r="G331">
        <v>0</v>
      </c>
      <c r="H331">
        <v>0</v>
      </c>
      <c r="I331">
        <v>2.139009556907038</v>
      </c>
      <c r="J331">
        <v>0</v>
      </c>
      <c r="K331">
        <v>0</v>
      </c>
      <c r="L331">
        <v>0</v>
      </c>
      <c r="M331">
        <v>0</v>
      </c>
      <c r="N331">
        <v>2.139009556907038</v>
      </c>
      <c r="O331">
        <v>0</v>
      </c>
      <c r="P331">
        <v>0</v>
      </c>
      <c r="Q331">
        <v>7304.32</v>
      </c>
      <c r="R331">
        <v>129</v>
      </c>
      <c r="S331">
        <v>0</v>
      </c>
      <c r="T331">
        <v>676.771713556907</v>
      </c>
      <c r="U331">
        <v>0</v>
      </c>
      <c r="V331">
        <v>0</v>
      </c>
      <c r="W331">
        <v>2088.59</v>
      </c>
      <c r="X331">
        <v>711.11</v>
      </c>
      <c r="Y331">
        <v>0</v>
      </c>
    </row>
    <row r="332" spans="1:25">
      <c r="A332">
        <v>966731508</v>
      </c>
      <c r="B332">
        <v>3492021</v>
      </c>
      <c r="C332">
        <v>349</v>
      </c>
      <c r="D332">
        <v>2021</v>
      </c>
      <c r="E332" t="s">
        <v>183</v>
      </c>
      <c r="F332">
        <v>0</v>
      </c>
      <c r="G332">
        <v>0</v>
      </c>
      <c r="H332">
        <v>0</v>
      </c>
      <c r="I332">
        <v>2.139009556907038</v>
      </c>
      <c r="J332">
        <v>0</v>
      </c>
      <c r="K332">
        <v>0</v>
      </c>
      <c r="L332">
        <v>0</v>
      </c>
      <c r="M332">
        <v>0</v>
      </c>
      <c r="N332">
        <v>2.139009556907038</v>
      </c>
      <c r="O332">
        <v>0</v>
      </c>
      <c r="P332">
        <v>0</v>
      </c>
      <c r="Q332">
        <v>7889.11</v>
      </c>
      <c r="R332">
        <v>129</v>
      </c>
      <c r="S332">
        <v>0</v>
      </c>
      <c r="T332">
        <v>720.45552655690699</v>
      </c>
      <c r="U332">
        <v>0</v>
      </c>
      <c r="V332">
        <v>0</v>
      </c>
      <c r="W332">
        <v>2088.59</v>
      </c>
      <c r="X332">
        <v>711.11</v>
      </c>
      <c r="Y332">
        <v>0</v>
      </c>
    </row>
    <row r="333" spans="1:25">
      <c r="A333">
        <v>986347801</v>
      </c>
      <c r="B333">
        <v>3542018</v>
      </c>
      <c r="C333">
        <v>354</v>
      </c>
      <c r="D333">
        <v>2018</v>
      </c>
      <c r="E333" t="s">
        <v>95</v>
      </c>
      <c r="F333">
        <v>20467.637867647059</v>
      </c>
      <c r="G333">
        <v>3988.304227941177</v>
      </c>
      <c r="H333">
        <v>3988.304227941177</v>
      </c>
      <c r="I333">
        <v>459.71854266796072</v>
      </c>
      <c r="J333">
        <v>0</v>
      </c>
      <c r="K333">
        <v>0</v>
      </c>
      <c r="L333">
        <v>0</v>
      </c>
      <c r="M333">
        <v>0</v>
      </c>
      <c r="N333">
        <v>20927.35641031502</v>
      </c>
      <c r="O333">
        <v>37203.35</v>
      </c>
      <c r="P333">
        <v>1498</v>
      </c>
      <c r="Q333">
        <v>507179.58</v>
      </c>
      <c r="R333">
        <v>14790</v>
      </c>
      <c r="S333">
        <v>634.39114391143903</v>
      </c>
      <c r="T333">
        <v>78515.152425226479</v>
      </c>
      <c r="U333">
        <v>20248.509999999998</v>
      </c>
      <c r="V333">
        <v>22059.7</v>
      </c>
      <c r="W333">
        <v>16175.51</v>
      </c>
      <c r="X333">
        <v>2598.52</v>
      </c>
      <c r="Y333">
        <v>1</v>
      </c>
    </row>
    <row r="334" spans="1:25">
      <c r="A334">
        <v>986347801</v>
      </c>
      <c r="B334">
        <v>3542019</v>
      </c>
      <c r="C334">
        <v>354</v>
      </c>
      <c r="D334">
        <v>2019</v>
      </c>
      <c r="E334" t="s">
        <v>95</v>
      </c>
      <c r="F334">
        <v>18149.556250000001</v>
      </c>
      <c r="G334">
        <v>3813.9017857142858</v>
      </c>
      <c r="H334">
        <v>2170.7366071428569</v>
      </c>
      <c r="I334">
        <v>459.71854266796072</v>
      </c>
      <c r="J334">
        <v>0</v>
      </c>
      <c r="K334">
        <v>0</v>
      </c>
      <c r="L334">
        <v>0</v>
      </c>
      <c r="M334">
        <v>0</v>
      </c>
      <c r="N334">
        <v>20252.43997123939</v>
      </c>
      <c r="O334">
        <v>35841.870000000003</v>
      </c>
      <c r="P334">
        <v>1348</v>
      </c>
      <c r="Q334">
        <v>597666.49</v>
      </c>
      <c r="R334">
        <v>17174</v>
      </c>
      <c r="S334">
        <v>1058.4296028880869</v>
      </c>
      <c r="T334">
        <v>87155.944066127471</v>
      </c>
      <c r="U334">
        <v>20613.71</v>
      </c>
      <c r="V334">
        <v>22059.7</v>
      </c>
      <c r="W334">
        <v>16175.51</v>
      </c>
      <c r="X334">
        <v>2598.52</v>
      </c>
      <c r="Y334">
        <v>1</v>
      </c>
    </row>
    <row r="335" spans="1:25">
      <c r="A335">
        <v>986347801</v>
      </c>
      <c r="B335">
        <v>3542022</v>
      </c>
      <c r="C335">
        <v>354</v>
      </c>
      <c r="D335">
        <v>2022</v>
      </c>
      <c r="E335" t="s">
        <v>95</v>
      </c>
      <c r="F335">
        <v>1916</v>
      </c>
      <c r="G335">
        <v>1965</v>
      </c>
      <c r="H335">
        <v>844</v>
      </c>
      <c r="I335">
        <v>459.71854266796072</v>
      </c>
      <c r="J335">
        <v>0</v>
      </c>
      <c r="K335">
        <v>0</v>
      </c>
      <c r="L335">
        <v>0</v>
      </c>
      <c r="M335">
        <v>0</v>
      </c>
      <c r="N335">
        <v>3496.7185426679612</v>
      </c>
      <c r="O335">
        <v>33263.339999999997</v>
      </c>
      <c r="P335">
        <v>672</v>
      </c>
      <c r="Q335">
        <v>846538.57000000007</v>
      </c>
      <c r="R335">
        <v>16241</v>
      </c>
      <c r="S335">
        <v>38</v>
      </c>
      <c r="T335">
        <v>86168.921219667973</v>
      </c>
      <c r="U335">
        <v>15833.61</v>
      </c>
      <c r="V335">
        <v>22059.7</v>
      </c>
      <c r="W335">
        <v>17043.41</v>
      </c>
      <c r="X335">
        <v>3475.81</v>
      </c>
      <c r="Y335">
        <v>1</v>
      </c>
    </row>
    <row r="336" spans="1:25">
      <c r="A336">
        <v>986347801</v>
      </c>
      <c r="B336">
        <v>3542020</v>
      </c>
      <c r="C336">
        <v>354</v>
      </c>
      <c r="D336">
        <v>2020</v>
      </c>
      <c r="E336" t="s">
        <v>95</v>
      </c>
      <c r="F336">
        <v>7024.5073848827114</v>
      </c>
      <c r="G336">
        <v>11118.57167680278</v>
      </c>
      <c r="H336">
        <v>4272.671589921807</v>
      </c>
      <c r="I336">
        <v>459.71854266796072</v>
      </c>
      <c r="J336">
        <v>0</v>
      </c>
      <c r="K336">
        <v>0</v>
      </c>
      <c r="L336">
        <v>0</v>
      </c>
      <c r="M336">
        <v>0</v>
      </c>
      <c r="N336">
        <v>14330.12601443164</v>
      </c>
      <c r="O336">
        <v>34512.71</v>
      </c>
      <c r="P336">
        <v>1316</v>
      </c>
      <c r="Q336">
        <v>808879.71</v>
      </c>
      <c r="R336">
        <v>20955</v>
      </c>
      <c r="S336">
        <v>2123.2798573975042</v>
      </c>
      <c r="T336">
        <v>101725.81964582911</v>
      </c>
      <c r="U336">
        <v>15451.35</v>
      </c>
      <c r="V336">
        <v>22059.7</v>
      </c>
      <c r="W336">
        <v>16706.63</v>
      </c>
      <c r="X336">
        <v>2347.16</v>
      </c>
      <c r="Y336">
        <v>1</v>
      </c>
    </row>
    <row r="337" spans="1:25">
      <c r="A337">
        <v>986347801</v>
      </c>
      <c r="B337">
        <v>3542021</v>
      </c>
      <c r="C337">
        <v>354</v>
      </c>
      <c r="D337">
        <v>2021</v>
      </c>
      <c r="E337" t="s">
        <v>95</v>
      </c>
      <c r="F337">
        <v>4223.8171140939594</v>
      </c>
      <c r="G337">
        <v>4927.0981543624157</v>
      </c>
      <c r="H337">
        <v>1978.6879194630869</v>
      </c>
      <c r="I337">
        <v>459.71854266796072</v>
      </c>
      <c r="J337">
        <v>0</v>
      </c>
      <c r="K337">
        <v>0</v>
      </c>
      <c r="L337">
        <v>0</v>
      </c>
      <c r="M337">
        <v>0</v>
      </c>
      <c r="N337">
        <v>7631.9458916612484</v>
      </c>
      <c r="O337">
        <v>33836.01</v>
      </c>
      <c r="P337">
        <v>670</v>
      </c>
      <c r="Q337">
        <v>855310.42</v>
      </c>
      <c r="R337">
        <v>15509</v>
      </c>
      <c r="S337">
        <v>1059.824289405685</v>
      </c>
      <c r="T337">
        <v>91290.00850206695</v>
      </c>
      <c r="U337">
        <v>15833.61</v>
      </c>
      <c r="V337">
        <v>22059.7</v>
      </c>
      <c r="W337">
        <v>17043.41</v>
      </c>
      <c r="X337">
        <v>3475.81</v>
      </c>
      <c r="Y337">
        <v>1</v>
      </c>
    </row>
    <row r="338" spans="1:25">
      <c r="A338">
        <v>985411131</v>
      </c>
      <c r="B338">
        <v>4332021</v>
      </c>
      <c r="C338">
        <v>433</v>
      </c>
      <c r="D338">
        <v>2021</v>
      </c>
      <c r="E338" t="s">
        <v>96</v>
      </c>
      <c r="F338">
        <v>9184.9949664429514</v>
      </c>
      <c r="G338">
        <v>7329.2005033557043</v>
      </c>
      <c r="H338">
        <v>6682.7189597315437</v>
      </c>
      <c r="I338">
        <v>517.33298177939741</v>
      </c>
      <c r="J338">
        <v>2818.8797248159649</v>
      </c>
      <c r="K338">
        <v>549.93935708079925</v>
      </c>
      <c r="L338">
        <v>703.28104026845631</v>
      </c>
      <c r="M338">
        <v>2147.0209731543619</v>
      </c>
      <c r="N338">
        <v>10867.326560320451</v>
      </c>
      <c r="O338">
        <v>2493.69</v>
      </c>
      <c r="P338">
        <v>61</v>
      </c>
      <c r="Q338">
        <v>305336.13</v>
      </c>
      <c r="R338">
        <v>7838</v>
      </c>
      <c r="S338">
        <v>1052.420327304048</v>
      </c>
      <c r="T338">
        <v>42813.634441624497</v>
      </c>
      <c r="U338">
        <v>22297.85</v>
      </c>
      <c r="V338">
        <v>1665.23</v>
      </c>
      <c r="W338">
        <v>31825.63</v>
      </c>
      <c r="X338">
        <v>4223.63</v>
      </c>
      <c r="Y338">
        <v>1</v>
      </c>
    </row>
    <row r="339" spans="1:25">
      <c r="A339">
        <v>985411131</v>
      </c>
      <c r="B339">
        <v>4332022</v>
      </c>
      <c r="C339">
        <v>433</v>
      </c>
      <c r="D339">
        <v>2022</v>
      </c>
      <c r="E339" t="s">
        <v>96</v>
      </c>
      <c r="F339">
        <v>16866</v>
      </c>
      <c r="G339">
        <v>8548</v>
      </c>
      <c r="H339">
        <v>8168</v>
      </c>
      <c r="I339">
        <v>517.33298177939741</v>
      </c>
      <c r="J339">
        <v>2818.8797248159649</v>
      </c>
      <c r="K339">
        <v>549.93935708079925</v>
      </c>
      <c r="L339">
        <v>0</v>
      </c>
      <c r="M339">
        <v>2571</v>
      </c>
      <c r="N339">
        <v>18561.15206367616</v>
      </c>
      <c r="O339">
        <v>2085.65</v>
      </c>
      <c r="P339">
        <v>404</v>
      </c>
      <c r="Q339">
        <v>279854.84000000003</v>
      </c>
      <c r="R339">
        <v>8899</v>
      </c>
      <c r="S339">
        <v>6195</v>
      </c>
      <c r="T339">
        <v>55120.106666676169</v>
      </c>
      <c r="U339">
        <v>22297.85</v>
      </c>
      <c r="V339">
        <v>1665.23</v>
      </c>
      <c r="W339">
        <v>31825.63</v>
      </c>
      <c r="X339">
        <v>4223.63</v>
      </c>
      <c r="Y339">
        <v>1</v>
      </c>
    </row>
    <row r="340" spans="1:25">
      <c r="A340">
        <v>985411131</v>
      </c>
      <c r="B340">
        <v>4332019</v>
      </c>
      <c r="C340">
        <v>433</v>
      </c>
      <c r="D340">
        <v>2019</v>
      </c>
      <c r="E340" t="s">
        <v>96</v>
      </c>
      <c r="F340">
        <v>8636.7839285714272</v>
      </c>
      <c r="G340">
        <v>9324.8249999999989</v>
      </c>
      <c r="H340">
        <v>6362.7312499999998</v>
      </c>
      <c r="I340">
        <v>517.33298177939741</v>
      </c>
      <c r="J340">
        <v>2818.8797248159649</v>
      </c>
      <c r="K340">
        <v>549.93935708079925</v>
      </c>
      <c r="L340">
        <v>0</v>
      </c>
      <c r="M340">
        <v>403.37232142857141</v>
      </c>
      <c r="N340">
        <v>15081.65742081902</v>
      </c>
      <c r="O340">
        <v>2783.56</v>
      </c>
      <c r="P340">
        <v>202</v>
      </c>
      <c r="Q340">
        <v>213449.36</v>
      </c>
      <c r="R340">
        <v>7703</v>
      </c>
      <c r="S340">
        <v>1883.0072202166059</v>
      </c>
      <c r="T340">
        <v>41022.263765035619</v>
      </c>
      <c r="U340">
        <v>22297.85</v>
      </c>
      <c r="V340">
        <v>1665.23</v>
      </c>
      <c r="W340">
        <v>29257.53</v>
      </c>
      <c r="X340">
        <v>3360.1</v>
      </c>
      <c r="Y340">
        <v>1</v>
      </c>
    </row>
    <row r="341" spans="1:25">
      <c r="A341">
        <v>985411131</v>
      </c>
      <c r="B341">
        <v>4332020</v>
      </c>
      <c r="C341">
        <v>433</v>
      </c>
      <c r="D341">
        <v>2020</v>
      </c>
      <c r="E341" t="s">
        <v>96</v>
      </c>
      <c r="F341">
        <v>12419.08948740226</v>
      </c>
      <c r="G341">
        <v>12143.157254561251</v>
      </c>
      <c r="H341">
        <v>4253.4205039096432</v>
      </c>
      <c r="I341">
        <v>517.33298177939741</v>
      </c>
      <c r="J341">
        <v>2818.8797248159649</v>
      </c>
      <c r="K341">
        <v>549.93935708079925</v>
      </c>
      <c r="L341">
        <v>36.363162467419627</v>
      </c>
      <c r="M341">
        <v>483.41615986099038</v>
      </c>
      <c r="N341">
        <v>23675.198979401619</v>
      </c>
      <c r="O341">
        <v>2555.3000000000002</v>
      </c>
      <c r="P341">
        <v>226</v>
      </c>
      <c r="Q341">
        <v>258830.68</v>
      </c>
      <c r="R341">
        <v>9120</v>
      </c>
      <c r="S341">
        <v>1198.4491978609631</v>
      </c>
      <c r="T341">
        <v>53745.180883262583</v>
      </c>
      <c r="U341">
        <v>22297.85</v>
      </c>
      <c r="V341">
        <v>1665.23</v>
      </c>
      <c r="W341">
        <v>29934.41</v>
      </c>
      <c r="X341">
        <v>4768.92</v>
      </c>
      <c r="Y341">
        <v>1</v>
      </c>
    </row>
    <row r="342" spans="1:25">
      <c r="A342">
        <v>985411131</v>
      </c>
      <c r="B342">
        <v>4332018</v>
      </c>
      <c r="C342">
        <v>433</v>
      </c>
      <c r="D342">
        <v>2018</v>
      </c>
      <c r="E342" t="s">
        <v>96</v>
      </c>
      <c r="F342">
        <v>12824.802389705879</v>
      </c>
      <c r="G342">
        <v>8069.3860294117649</v>
      </c>
      <c r="H342">
        <v>2116.9126838235288</v>
      </c>
      <c r="I342">
        <v>517.33298177939741</v>
      </c>
      <c r="J342">
        <v>2818.8797248159649</v>
      </c>
      <c r="K342">
        <v>549.93935708079925</v>
      </c>
      <c r="L342">
        <v>128.9834558823529</v>
      </c>
      <c r="M342">
        <v>931.17003676470586</v>
      </c>
      <c r="N342">
        <v>21603.274306323219</v>
      </c>
      <c r="O342">
        <v>503.99</v>
      </c>
      <c r="P342">
        <v>9</v>
      </c>
      <c r="Q342">
        <v>216239.99</v>
      </c>
      <c r="R342">
        <v>8714</v>
      </c>
      <c r="S342">
        <v>1342.4169741697419</v>
      </c>
      <c r="T342">
        <v>47859.466586492963</v>
      </c>
      <c r="U342">
        <v>22297.85</v>
      </c>
      <c r="V342">
        <v>1665.23</v>
      </c>
      <c r="W342">
        <v>29257.53</v>
      </c>
      <c r="X342">
        <v>3360.1</v>
      </c>
      <c r="Y342">
        <v>1</v>
      </c>
    </row>
    <row r="343" spans="1:25">
      <c r="A343">
        <v>976894677</v>
      </c>
      <c r="B343">
        <v>4472018</v>
      </c>
      <c r="C343">
        <v>447</v>
      </c>
      <c r="D343">
        <v>2018</v>
      </c>
      <c r="E343" t="s">
        <v>184</v>
      </c>
      <c r="F343">
        <v>2663.3952205882351</v>
      </c>
      <c r="G343">
        <v>299.82996323529409</v>
      </c>
      <c r="H343">
        <v>0</v>
      </c>
      <c r="I343">
        <v>14.15790920372983</v>
      </c>
      <c r="J343">
        <v>-19.221424760647349</v>
      </c>
      <c r="K343">
        <v>0</v>
      </c>
      <c r="L343">
        <v>0</v>
      </c>
      <c r="M343">
        <v>0</v>
      </c>
      <c r="N343">
        <v>2958.1616682666122</v>
      </c>
      <c r="O343">
        <v>0</v>
      </c>
      <c r="P343">
        <v>0</v>
      </c>
      <c r="Q343">
        <v>22651.27</v>
      </c>
      <c r="R343">
        <v>1714</v>
      </c>
      <c r="S343">
        <v>0</v>
      </c>
      <c r="T343">
        <v>6364.2115372666121</v>
      </c>
      <c r="U343">
        <v>0</v>
      </c>
      <c r="V343">
        <v>0</v>
      </c>
      <c r="W343">
        <v>2958.78</v>
      </c>
      <c r="X343">
        <v>708.64</v>
      </c>
      <c r="Y343">
        <v>0</v>
      </c>
    </row>
    <row r="344" spans="1:25">
      <c r="A344">
        <v>976894677</v>
      </c>
      <c r="B344">
        <v>4472019</v>
      </c>
      <c r="C344">
        <v>447</v>
      </c>
      <c r="D344">
        <v>2019</v>
      </c>
      <c r="E344" t="s">
        <v>184</v>
      </c>
      <c r="F344">
        <v>193.44285714285709</v>
      </c>
      <c r="G344">
        <v>328.63303571428571</v>
      </c>
      <c r="H344">
        <v>0</v>
      </c>
      <c r="I344">
        <v>14.15790920372983</v>
      </c>
      <c r="J344">
        <v>-19.221424760647349</v>
      </c>
      <c r="K344">
        <v>0</v>
      </c>
      <c r="L344">
        <v>0</v>
      </c>
      <c r="M344">
        <v>0</v>
      </c>
      <c r="N344">
        <v>517.01237730022535</v>
      </c>
      <c r="O344">
        <v>0</v>
      </c>
      <c r="P344">
        <v>0</v>
      </c>
      <c r="Q344">
        <v>20920.13</v>
      </c>
      <c r="R344">
        <v>1714</v>
      </c>
      <c r="S344">
        <v>0</v>
      </c>
      <c r="T344">
        <v>3793.746088300225</v>
      </c>
      <c r="U344">
        <v>0</v>
      </c>
      <c r="V344">
        <v>0</v>
      </c>
      <c r="W344">
        <v>2958.78</v>
      </c>
      <c r="X344">
        <v>708.64</v>
      </c>
      <c r="Y344">
        <v>0</v>
      </c>
    </row>
    <row r="345" spans="1:25">
      <c r="A345">
        <v>976894677</v>
      </c>
      <c r="B345">
        <v>4472021</v>
      </c>
      <c r="C345">
        <v>447</v>
      </c>
      <c r="D345">
        <v>2021</v>
      </c>
      <c r="E345" t="s">
        <v>184</v>
      </c>
      <c r="F345">
        <v>196.21644295302011</v>
      </c>
      <c r="G345">
        <v>293.29194630872479</v>
      </c>
      <c r="H345">
        <v>0</v>
      </c>
      <c r="I345">
        <v>14.15790920372983</v>
      </c>
      <c r="J345">
        <v>-19.221424760647349</v>
      </c>
      <c r="K345">
        <v>0</v>
      </c>
      <c r="L345">
        <v>0</v>
      </c>
      <c r="M345">
        <v>0</v>
      </c>
      <c r="N345">
        <v>484.44487370482739</v>
      </c>
      <c r="O345">
        <v>0</v>
      </c>
      <c r="P345">
        <v>0</v>
      </c>
      <c r="Q345">
        <v>17447.75</v>
      </c>
      <c r="R345">
        <v>1715</v>
      </c>
      <c r="S345">
        <v>4049.9672695951772</v>
      </c>
      <c r="T345">
        <v>7552.7590683000044</v>
      </c>
      <c r="U345">
        <v>0</v>
      </c>
      <c r="V345">
        <v>0</v>
      </c>
      <c r="W345">
        <v>2958.78</v>
      </c>
      <c r="X345">
        <v>708.64</v>
      </c>
      <c r="Y345">
        <v>0</v>
      </c>
    </row>
    <row r="346" spans="1:25">
      <c r="A346">
        <v>976894677</v>
      </c>
      <c r="B346">
        <v>4472022</v>
      </c>
      <c r="C346">
        <v>447</v>
      </c>
      <c r="D346">
        <v>2022</v>
      </c>
      <c r="E346" t="s">
        <v>184</v>
      </c>
      <c r="F346">
        <v>102</v>
      </c>
      <c r="G346">
        <v>362</v>
      </c>
      <c r="H346">
        <v>0</v>
      </c>
      <c r="I346">
        <v>14.15790920372983</v>
      </c>
      <c r="J346">
        <v>-19.221424760647349</v>
      </c>
      <c r="K346">
        <v>0</v>
      </c>
      <c r="L346">
        <v>0</v>
      </c>
      <c r="M346">
        <v>0</v>
      </c>
      <c r="N346">
        <v>458.93648444308252</v>
      </c>
      <c r="O346">
        <v>0</v>
      </c>
      <c r="P346">
        <v>0</v>
      </c>
      <c r="Q346">
        <v>15763.07</v>
      </c>
      <c r="R346">
        <v>1668</v>
      </c>
      <c r="S346">
        <v>4048</v>
      </c>
      <c r="T346">
        <v>7352.4378134430826</v>
      </c>
      <c r="U346">
        <v>0</v>
      </c>
      <c r="V346">
        <v>0</v>
      </c>
      <c r="W346">
        <v>2958.78</v>
      </c>
      <c r="X346">
        <v>708.64</v>
      </c>
      <c r="Y346">
        <v>0</v>
      </c>
    </row>
    <row r="347" spans="1:25">
      <c r="A347">
        <v>976894677</v>
      </c>
      <c r="B347">
        <v>4472020</v>
      </c>
      <c r="C347">
        <v>447</v>
      </c>
      <c r="D347">
        <v>2020</v>
      </c>
      <c r="E347" t="s">
        <v>184</v>
      </c>
      <c r="F347">
        <v>267.37619461337971</v>
      </c>
      <c r="G347">
        <v>283.41876629018248</v>
      </c>
      <c r="H347">
        <v>0</v>
      </c>
      <c r="I347">
        <v>14.15790920372983</v>
      </c>
      <c r="J347">
        <v>-19.221424760647349</v>
      </c>
      <c r="K347">
        <v>0</v>
      </c>
      <c r="L347">
        <v>0</v>
      </c>
      <c r="M347">
        <v>0</v>
      </c>
      <c r="N347">
        <v>545.7314453466447</v>
      </c>
      <c r="O347">
        <v>0</v>
      </c>
      <c r="P347">
        <v>0</v>
      </c>
      <c r="Q347">
        <v>19179.900000000001</v>
      </c>
      <c r="R347">
        <v>1715</v>
      </c>
      <c r="S347">
        <v>0</v>
      </c>
      <c r="T347">
        <v>3693.4699753466448</v>
      </c>
      <c r="U347">
        <v>0</v>
      </c>
      <c r="V347">
        <v>0</v>
      </c>
      <c r="W347">
        <v>2958.78</v>
      </c>
      <c r="X347">
        <v>708.64</v>
      </c>
      <c r="Y347">
        <v>0</v>
      </c>
    </row>
    <row r="348" spans="1:25">
      <c r="A348">
        <v>912631532</v>
      </c>
      <c r="B348">
        <v>4602022</v>
      </c>
      <c r="C348">
        <v>460</v>
      </c>
      <c r="D348">
        <v>2022</v>
      </c>
      <c r="E348" t="s">
        <v>97</v>
      </c>
      <c r="F348">
        <v>28777</v>
      </c>
      <c r="G348">
        <v>53554</v>
      </c>
      <c r="H348">
        <v>31809</v>
      </c>
      <c r="I348">
        <v>1661.684298126803</v>
      </c>
      <c r="J348">
        <v>-183.3455916431771</v>
      </c>
      <c r="K348">
        <v>0</v>
      </c>
      <c r="L348">
        <v>0</v>
      </c>
      <c r="M348">
        <v>843</v>
      </c>
      <c r="N348">
        <v>51157.338706483628</v>
      </c>
      <c r="O348">
        <v>21293.83</v>
      </c>
      <c r="P348">
        <v>444</v>
      </c>
      <c r="Q348">
        <v>951873.49</v>
      </c>
      <c r="R348">
        <v>31622</v>
      </c>
      <c r="S348">
        <v>8668</v>
      </c>
      <c r="T348">
        <v>164586.93751048361</v>
      </c>
      <c r="U348">
        <v>62910.06</v>
      </c>
      <c r="V348">
        <v>27878.2</v>
      </c>
      <c r="W348">
        <v>62607.03</v>
      </c>
      <c r="X348">
        <v>19150.150000000001</v>
      </c>
      <c r="Y348">
        <v>1</v>
      </c>
    </row>
    <row r="349" spans="1:25">
      <c r="A349">
        <v>912631532</v>
      </c>
      <c r="B349">
        <v>4602018</v>
      </c>
      <c r="C349">
        <v>460</v>
      </c>
      <c r="D349">
        <v>2018</v>
      </c>
      <c r="E349" t="s">
        <v>97</v>
      </c>
      <c r="F349">
        <v>28600.384191176468</v>
      </c>
      <c r="G349">
        <v>15866.096507352941</v>
      </c>
      <c r="H349">
        <v>5688.849264705882</v>
      </c>
      <c r="I349">
        <v>1661.684298126803</v>
      </c>
      <c r="J349">
        <v>-183.3455916431771</v>
      </c>
      <c r="K349">
        <v>0</v>
      </c>
      <c r="L349">
        <v>0</v>
      </c>
      <c r="M349">
        <v>724.11764705882354</v>
      </c>
      <c r="N349">
        <v>39531.852493248327</v>
      </c>
      <c r="O349">
        <v>1899.81</v>
      </c>
      <c r="P349">
        <v>55</v>
      </c>
      <c r="Q349">
        <v>879846.35</v>
      </c>
      <c r="R349">
        <v>22866</v>
      </c>
      <c r="S349">
        <v>18031.43542435424</v>
      </c>
      <c r="T349">
        <v>146350.72606960259</v>
      </c>
      <c r="U349">
        <v>64352.47</v>
      </c>
      <c r="V349">
        <v>27350.93</v>
      </c>
      <c r="W349">
        <v>65381.41</v>
      </c>
      <c r="X349">
        <v>19168.09</v>
      </c>
      <c r="Y349">
        <v>1</v>
      </c>
    </row>
    <row r="350" spans="1:25">
      <c r="A350">
        <v>912631532</v>
      </c>
      <c r="B350">
        <v>4602021</v>
      </c>
      <c r="C350">
        <v>460</v>
      </c>
      <c r="D350">
        <v>2021</v>
      </c>
      <c r="E350" t="s">
        <v>97</v>
      </c>
      <c r="F350">
        <v>21745.945469798651</v>
      </c>
      <c r="G350">
        <v>38123.822147651001</v>
      </c>
      <c r="H350">
        <v>21167.62332214765</v>
      </c>
      <c r="I350">
        <v>1661.684298126803</v>
      </c>
      <c r="J350">
        <v>-183.3455916431771</v>
      </c>
      <c r="K350">
        <v>0</v>
      </c>
      <c r="L350">
        <v>0</v>
      </c>
      <c r="M350">
        <v>1851.6635906040269</v>
      </c>
      <c r="N350">
        <v>38328.819411181619</v>
      </c>
      <c r="O350">
        <v>19811.150000000001</v>
      </c>
      <c r="P350">
        <v>413</v>
      </c>
      <c r="Q350">
        <v>905002.42</v>
      </c>
      <c r="R350">
        <v>30573</v>
      </c>
      <c r="S350">
        <v>3220.723514211887</v>
      </c>
      <c r="T350">
        <v>141619.11660439349</v>
      </c>
      <c r="U350">
        <v>62910.06</v>
      </c>
      <c r="V350">
        <v>27878.2</v>
      </c>
      <c r="W350">
        <v>62517.02</v>
      </c>
      <c r="X350">
        <v>19150.150000000001</v>
      </c>
      <c r="Y350">
        <v>1</v>
      </c>
    </row>
    <row r="351" spans="1:25">
      <c r="A351">
        <v>912631532</v>
      </c>
      <c r="B351">
        <v>4602019</v>
      </c>
      <c r="C351">
        <v>460</v>
      </c>
      <c r="D351">
        <v>2019</v>
      </c>
      <c r="E351" t="s">
        <v>97</v>
      </c>
      <c r="F351">
        <v>25849.900892857138</v>
      </c>
      <c r="G351">
        <v>37437.787499999999</v>
      </c>
      <c r="H351">
        <v>12763.93125</v>
      </c>
      <c r="I351">
        <v>1661.684298126803</v>
      </c>
      <c r="J351">
        <v>-183.3455916431771</v>
      </c>
      <c r="K351">
        <v>0</v>
      </c>
      <c r="L351">
        <v>0</v>
      </c>
      <c r="M351">
        <v>336.32678571428568</v>
      </c>
      <c r="N351">
        <v>51665.769063626482</v>
      </c>
      <c r="O351">
        <v>6462.99</v>
      </c>
      <c r="P351">
        <v>101</v>
      </c>
      <c r="Q351">
        <v>888748.49</v>
      </c>
      <c r="R351">
        <v>27810</v>
      </c>
      <c r="S351">
        <v>383.4729241877256</v>
      </c>
      <c r="T351">
        <v>146832.5395438142</v>
      </c>
      <c r="U351">
        <v>64473.98</v>
      </c>
      <c r="V351">
        <v>27878.2</v>
      </c>
      <c r="W351">
        <v>65973.960000000006</v>
      </c>
      <c r="X351">
        <v>19150.150000000001</v>
      </c>
      <c r="Y351">
        <v>1</v>
      </c>
    </row>
    <row r="352" spans="1:25">
      <c r="A352">
        <v>912631532</v>
      </c>
      <c r="B352">
        <v>4602020</v>
      </c>
      <c r="C352">
        <v>460</v>
      </c>
      <c r="D352">
        <v>2020</v>
      </c>
      <c r="E352" t="s">
        <v>97</v>
      </c>
      <c r="F352">
        <v>22207.197219808859</v>
      </c>
      <c r="G352">
        <v>35690.443961772369</v>
      </c>
      <c r="H352">
        <v>12762.400521285839</v>
      </c>
      <c r="I352">
        <v>1661.684298126803</v>
      </c>
      <c r="J352">
        <v>-183.3455916431771</v>
      </c>
      <c r="K352">
        <v>0</v>
      </c>
      <c r="L352">
        <v>0</v>
      </c>
      <c r="M352">
        <v>1922.9695916594269</v>
      </c>
      <c r="N352">
        <v>44690.609775119592</v>
      </c>
      <c r="O352">
        <v>19030.419999999998</v>
      </c>
      <c r="P352">
        <v>275</v>
      </c>
      <c r="Q352">
        <v>908701.04</v>
      </c>
      <c r="R352">
        <v>35745</v>
      </c>
      <c r="S352">
        <v>2958.363636363636</v>
      </c>
      <c r="T352">
        <v>152970.5134734833</v>
      </c>
      <c r="U352">
        <v>62910.06</v>
      </c>
      <c r="V352">
        <v>27878.2</v>
      </c>
      <c r="W352">
        <v>62055.29</v>
      </c>
      <c r="X352">
        <v>19150.150000000001</v>
      </c>
      <c r="Y352">
        <v>1</v>
      </c>
    </row>
    <row r="353" spans="1:25">
      <c r="A353">
        <v>968168134</v>
      </c>
      <c r="B353">
        <v>4642021</v>
      </c>
      <c r="C353">
        <v>464</v>
      </c>
      <c r="D353">
        <v>2021</v>
      </c>
      <c r="E353" t="s">
        <v>98</v>
      </c>
      <c r="F353">
        <v>4807.3028523489929</v>
      </c>
      <c r="G353">
        <v>4117.4471476510062</v>
      </c>
      <c r="H353">
        <v>1661.6434563758389</v>
      </c>
      <c r="I353">
        <v>405.50743864793827</v>
      </c>
      <c r="J353">
        <v>0</v>
      </c>
      <c r="K353">
        <v>0</v>
      </c>
      <c r="L353">
        <v>0</v>
      </c>
      <c r="M353">
        <v>0</v>
      </c>
      <c r="N353">
        <v>7668.6139822720988</v>
      </c>
      <c r="O353">
        <v>1400.87</v>
      </c>
      <c r="P353">
        <v>38</v>
      </c>
      <c r="Q353">
        <v>90737.39</v>
      </c>
      <c r="R353">
        <v>3805</v>
      </c>
      <c r="S353">
        <v>551.06632213608952</v>
      </c>
      <c r="T353">
        <v>18945.408326408189</v>
      </c>
      <c r="U353">
        <v>9886.7000000000007</v>
      </c>
      <c r="V353">
        <v>1000.31</v>
      </c>
      <c r="W353">
        <v>5297.44</v>
      </c>
      <c r="X353">
        <v>333.98</v>
      </c>
      <c r="Y353">
        <v>1</v>
      </c>
    </row>
    <row r="354" spans="1:25">
      <c r="A354">
        <v>968168134</v>
      </c>
      <c r="B354">
        <v>4642019</v>
      </c>
      <c r="C354">
        <v>464</v>
      </c>
      <c r="D354">
        <v>2019</v>
      </c>
      <c r="E354" t="s">
        <v>98</v>
      </c>
      <c r="F354">
        <v>1769.5625</v>
      </c>
      <c r="G354">
        <v>2066.321428571428</v>
      </c>
      <c r="H354">
        <v>551.75178571428569</v>
      </c>
      <c r="I354">
        <v>405.50743864793827</v>
      </c>
      <c r="J354">
        <v>0</v>
      </c>
      <c r="K354">
        <v>0</v>
      </c>
      <c r="L354">
        <v>0</v>
      </c>
      <c r="M354">
        <v>0</v>
      </c>
      <c r="N354">
        <v>3689.639581505081</v>
      </c>
      <c r="O354">
        <v>1476.62</v>
      </c>
      <c r="P354">
        <v>38</v>
      </c>
      <c r="Q354">
        <v>82799.8</v>
      </c>
      <c r="R354">
        <v>3755</v>
      </c>
      <c r="S354">
        <v>164.02888086642599</v>
      </c>
      <c r="T354">
        <v>13942.11703637151</v>
      </c>
      <c r="U354">
        <v>9886.7000000000007</v>
      </c>
      <c r="V354">
        <v>1000.31</v>
      </c>
      <c r="W354">
        <v>5568.68</v>
      </c>
      <c r="X354">
        <v>333.98</v>
      </c>
      <c r="Y354">
        <v>1</v>
      </c>
    </row>
    <row r="355" spans="1:25">
      <c r="A355">
        <v>968168134</v>
      </c>
      <c r="B355">
        <v>4642022</v>
      </c>
      <c r="C355">
        <v>464</v>
      </c>
      <c r="D355">
        <v>2022</v>
      </c>
      <c r="E355" t="s">
        <v>98</v>
      </c>
      <c r="F355">
        <v>3152</v>
      </c>
      <c r="G355">
        <v>2235</v>
      </c>
      <c r="H355">
        <v>347</v>
      </c>
      <c r="I355">
        <v>405.50743864793827</v>
      </c>
      <c r="J355">
        <v>0</v>
      </c>
      <c r="K355">
        <v>0</v>
      </c>
      <c r="L355">
        <v>0</v>
      </c>
      <c r="M355">
        <v>0</v>
      </c>
      <c r="N355">
        <v>5445.5074386479382</v>
      </c>
      <c r="O355">
        <v>1363.5</v>
      </c>
      <c r="P355">
        <v>37</v>
      </c>
      <c r="Q355">
        <v>92963.430000000008</v>
      </c>
      <c r="R355">
        <v>4034</v>
      </c>
      <c r="S355">
        <v>1292</v>
      </c>
      <c r="T355">
        <v>17854.729109647938</v>
      </c>
      <c r="U355">
        <v>9886.7000000000007</v>
      </c>
      <c r="V355">
        <v>1000.31</v>
      </c>
      <c r="W355">
        <v>5018.32</v>
      </c>
      <c r="X355">
        <v>333.98</v>
      </c>
      <c r="Y355">
        <v>1</v>
      </c>
    </row>
    <row r="356" spans="1:25">
      <c r="A356">
        <v>968168134</v>
      </c>
      <c r="B356">
        <v>4642020</v>
      </c>
      <c r="C356">
        <v>464</v>
      </c>
      <c r="D356">
        <v>2020</v>
      </c>
      <c r="E356" t="s">
        <v>98</v>
      </c>
      <c r="F356">
        <v>2866.2728062554302</v>
      </c>
      <c r="G356">
        <v>1865.2163336229371</v>
      </c>
      <c r="H356">
        <v>543.30842745438747</v>
      </c>
      <c r="I356">
        <v>405.50743864793827</v>
      </c>
      <c r="J356">
        <v>0</v>
      </c>
      <c r="K356">
        <v>0</v>
      </c>
      <c r="L356">
        <v>0</v>
      </c>
      <c r="M356">
        <v>0</v>
      </c>
      <c r="N356">
        <v>4593.6881510719177</v>
      </c>
      <c r="O356">
        <v>1439.25</v>
      </c>
      <c r="P356">
        <v>37</v>
      </c>
      <c r="Q356">
        <v>80442.460000000006</v>
      </c>
      <c r="R356">
        <v>3739</v>
      </c>
      <c r="S356">
        <v>788.02139037433153</v>
      </c>
      <c r="T356">
        <v>15274.27327844625</v>
      </c>
      <c r="U356">
        <v>9886.7000000000007</v>
      </c>
      <c r="V356">
        <v>1000.31</v>
      </c>
      <c r="W356">
        <v>5568.68</v>
      </c>
      <c r="X356">
        <v>333.98</v>
      </c>
      <c r="Y356">
        <v>1</v>
      </c>
    </row>
    <row r="357" spans="1:25">
      <c r="A357">
        <v>968168134</v>
      </c>
      <c r="B357">
        <v>4642018</v>
      </c>
      <c r="C357">
        <v>464</v>
      </c>
      <c r="D357">
        <v>2018</v>
      </c>
      <c r="E357" t="s">
        <v>98</v>
      </c>
      <c r="F357">
        <v>4752.0220588235297</v>
      </c>
      <c r="G357">
        <v>9688.4678308823532</v>
      </c>
      <c r="H357">
        <v>3413.535845588236</v>
      </c>
      <c r="I357">
        <v>405.50743864793827</v>
      </c>
      <c r="J357">
        <v>0</v>
      </c>
      <c r="K357">
        <v>0</v>
      </c>
      <c r="L357">
        <v>0</v>
      </c>
      <c r="M357">
        <v>0</v>
      </c>
      <c r="N357">
        <v>11432.46148276559</v>
      </c>
      <c r="O357">
        <v>1515</v>
      </c>
      <c r="P357">
        <v>0</v>
      </c>
      <c r="Q357">
        <v>84635.98</v>
      </c>
      <c r="R357">
        <v>3054</v>
      </c>
      <c r="S357">
        <v>662.71217712177122</v>
      </c>
      <c r="T357">
        <v>21584.651865887361</v>
      </c>
      <c r="U357">
        <v>9886.7000000000007</v>
      </c>
      <c r="V357">
        <v>1000.31</v>
      </c>
      <c r="W357">
        <v>5568.68</v>
      </c>
      <c r="X357">
        <v>333.98</v>
      </c>
      <c r="Y357">
        <v>1</v>
      </c>
    </row>
    <row r="358" spans="1:25">
      <c r="A358">
        <v>915635857</v>
      </c>
      <c r="B358">
        <v>5032022</v>
      </c>
      <c r="C358">
        <v>503</v>
      </c>
      <c r="D358">
        <v>2022</v>
      </c>
      <c r="E358" t="s">
        <v>99</v>
      </c>
      <c r="F358">
        <v>52427</v>
      </c>
      <c r="G358">
        <v>39730</v>
      </c>
      <c r="H358">
        <v>13728</v>
      </c>
      <c r="I358">
        <v>1531.343257481939</v>
      </c>
      <c r="J358">
        <v>4187.9207125701814</v>
      </c>
      <c r="K358">
        <v>0</v>
      </c>
      <c r="L358">
        <v>0</v>
      </c>
      <c r="M358">
        <v>1665</v>
      </c>
      <c r="N358">
        <v>82483.263970052125</v>
      </c>
      <c r="O358">
        <v>26691.27</v>
      </c>
      <c r="P358">
        <v>651</v>
      </c>
      <c r="Q358">
        <v>1109934.45</v>
      </c>
      <c r="R358">
        <v>34301</v>
      </c>
      <c r="S358">
        <v>1692</v>
      </c>
      <c r="T358">
        <v>204033.2052540521</v>
      </c>
      <c r="U358">
        <v>81488.56</v>
      </c>
      <c r="V358">
        <v>6156.51</v>
      </c>
      <c r="W358">
        <v>91878.49</v>
      </c>
      <c r="X358">
        <v>20778.18</v>
      </c>
      <c r="Y358">
        <v>1</v>
      </c>
    </row>
    <row r="359" spans="1:25">
      <c r="A359">
        <v>915635857</v>
      </c>
      <c r="B359">
        <v>5032018</v>
      </c>
      <c r="C359">
        <v>503</v>
      </c>
      <c r="D359">
        <v>2018</v>
      </c>
      <c r="E359" t="s">
        <v>99</v>
      </c>
      <c r="F359">
        <v>45799.309742647063</v>
      </c>
      <c r="G359">
        <v>41322.226102941182</v>
      </c>
      <c r="H359">
        <v>22815.363051470591</v>
      </c>
      <c r="I359">
        <v>1531.343257481939</v>
      </c>
      <c r="J359">
        <v>4187.9207125701814</v>
      </c>
      <c r="K359">
        <v>0</v>
      </c>
      <c r="L359">
        <v>88.251838235294116</v>
      </c>
      <c r="M359">
        <v>2161.038602941177</v>
      </c>
      <c r="N359">
        <v>67776.1463229933</v>
      </c>
      <c r="O359">
        <v>18829.43</v>
      </c>
      <c r="P359">
        <v>523</v>
      </c>
      <c r="Q359">
        <v>668183.68000000005</v>
      </c>
      <c r="R359">
        <v>32168</v>
      </c>
      <c r="S359">
        <v>1378.6678966789671</v>
      </c>
      <c r="T359">
        <v>153165.6935366723</v>
      </c>
      <c r="U359">
        <v>76958.460000000006</v>
      </c>
      <c r="V359">
        <v>6107.41</v>
      </c>
      <c r="W359">
        <v>78662.12</v>
      </c>
      <c r="X359">
        <v>19765.66</v>
      </c>
      <c r="Y359">
        <v>1</v>
      </c>
    </row>
    <row r="360" spans="1:25">
      <c r="A360">
        <v>915635857</v>
      </c>
      <c r="B360">
        <v>5032021</v>
      </c>
      <c r="C360">
        <v>503</v>
      </c>
      <c r="D360">
        <v>2021</v>
      </c>
      <c r="E360" t="s">
        <v>99</v>
      </c>
      <c r="F360">
        <v>47022.75419463087</v>
      </c>
      <c r="G360">
        <v>56835.641778523488</v>
      </c>
      <c r="H360">
        <v>29294.082214765102</v>
      </c>
      <c r="I360">
        <v>1531.343257481939</v>
      </c>
      <c r="J360">
        <v>4187.9207125701814</v>
      </c>
      <c r="K360">
        <v>0</v>
      </c>
      <c r="L360">
        <v>0</v>
      </c>
      <c r="M360">
        <v>1270.2432885906039</v>
      </c>
      <c r="N360">
        <v>79013.334439850791</v>
      </c>
      <c r="O360">
        <v>27054.87</v>
      </c>
      <c r="P360">
        <v>634</v>
      </c>
      <c r="Q360">
        <v>1115560.1499999999</v>
      </c>
      <c r="R360">
        <v>33637</v>
      </c>
      <c r="S360">
        <v>1300.9819121447031</v>
      </c>
      <c r="T360">
        <v>199938.6583459955</v>
      </c>
      <c r="U360">
        <v>81488.55</v>
      </c>
      <c r="V360">
        <v>6156.51</v>
      </c>
      <c r="W360">
        <v>86440.85</v>
      </c>
      <c r="X360">
        <v>20532.009999999998</v>
      </c>
      <c r="Y360">
        <v>1</v>
      </c>
    </row>
    <row r="361" spans="1:25">
      <c r="A361">
        <v>915635857</v>
      </c>
      <c r="B361">
        <v>5032019</v>
      </c>
      <c r="C361">
        <v>503</v>
      </c>
      <c r="D361">
        <v>2019</v>
      </c>
      <c r="E361" t="s">
        <v>99</v>
      </c>
      <c r="F361">
        <v>39865.715178571423</v>
      </c>
      <c r="G361">
        <v>39215.043749999997</v>
      </c>
      <c r="H361">
        <v>19328.89821428572</v>
      </c>
      <c r="I361">
        <v>1531.343257481939</v>
      </c>
      <c r="J361">
        <v>4187.9207125701814</v>
      </c>
      <c r="K361">
        <v>0</v>
      </c>
      <c r="L361">
        <v>204.43392857142859</v>
      </c>
      <c r="M361">
        <v>1129.882142857143</v>
      </c>
      <c r="N361">
        <v>64136.808612909263</v>
      </c>
      <c r="O361">
        <v>18575.919999999998</v>
      </c>
      <c r="P361">
        <v>409</v>
      </c>
      <c r="Q361">
        <v>713922.54</v>
      </c>
      <c r="R361">
        <v>25536</v>
      </c>
      <c r="S361">
        <v>3877.9530685920581</v>
      </c>
      <c r="T361">
        <v>148677.3966435013</v>
      </c>
      <c r="U361">
        <v>80934.850000000006</v>
      </c>
      <c r="V361">
        <v>6156.51</v>
      </c>
      <c r="W361">
        <v>80014.7</v>
      </c>
      <c r="X361">
        <v>20497.16</v>
      </c>
      <c r="Y361">
        <v>1</v>
      </c>
    </row>
    <row r="362" spans="1:25">
      <c r="A362">
        <v>915635857</v>
      </c>
      <c r="B362">
        <v>5032020</v>
      </c>
      <c r="C362">
        <v>503</v>
      </c>
      <c r="D362">
        <v>2020</v>
      </c>
      <c r="E362" t="s">
        <v>99</v>
      </c>
      <c r="F362">
        <v>45152.352736750647</v>
      </c>
      <c r="G362">
        <v>40620.860990443092</v>
      </c>
      <c r="H362">
        <v>22446.766290182451</v>
      </c>
      <c r="I362">
        <v>1531.343257481939</v>
      </c>
      <c r="J362">
        <v>4187.9207125701814</v>
      </c>
      <c r="K362">
        <v>0</v>
      </c>
      <c r="L362">
        <v>0</v>
      </c>
      <c r="M362">
        <v>3722.9461337966991</v>
      </c>
      <c r="N362">
        <v>65322.765273266712</v>
      </c>
      <c r="O362">
        <v>26691.27</v>
      </c>
      <c r="P362">
        <v>617</v>
      </c>
      <c r="Q362">
        <v>941409.89</v>
      </c>
      <c r="R362">
        <v>29363</v>
      </c>
      <c r="S362">
        <v>551.61497326203209</v>
      </c>
      <c r="T362">
        <v>168171.53689852869</v>
      </c>
      <c r="U362">
        <v>81488.55</v>
      </c>
      <c r="V362">
        <v>6156.51</v>
      </c>
      <c r="W362">
        <v>83565.97</v>
      </c>
      <c r="X362">
        <v>20532.009999999998</v>
      </c>
      <c r="Y362">
        <v>1</v>
      </c>
    </row>
    <row r="363" spans="1:25">
      <c r="A363">
        <v>980038408</v>
      </c>
      <c r="B363">
        <v>5112022</v>
      </c>
      <c r="C363">
        <v>511</v>
      </c>
      <c r="D363">
        <v>2022</v>
      </c>
      <c r="E363" t="s">
        <v>100</v>
      </c>
      <c r="F363">
        <v>55776</v>
      </c>
      <c r="G363">
        <v>97972</v>
      </c>
      <c r="H363">
        <v>65689</v>
      </c>
      <c r="I363">
        <v>6547.0068307418651</v>
      </c>
      <c r="J363">
        <v>-1741.7120904375629</v>
      </c>
      <c r="K363">
        <v>0</v>
      </c>
      <c r="L363">
        <v>0</v>
      </c>
      <c r="M363">
        <v>7148</v>
      </c>
      <c r="N363">
        <v>85716.294740304307</v>
      </c>
      <c r="O363">
        <v>78657.789999999994</v>
      </c>
      <c r="P363">
        <v>1928</v>
      </c>
      <c r="Q363">
        <v>1506206.94</v>
      </c>
      <c r="R363">
        <v>74723</v>
      </c>
      <c r="S363">
        <v>8408</v>
      </c>
      <c r="T363">
        <v>289164.69007130433</v>
      </c>
      <c r="U363">
        <v>74258.13</v>
      </c>
      <c r="V363">
        <v>3388.06</v>
      </c>
      <c r="W363">
        <v>133442</v>
      </c>
      <c r="X363">
        <v>60018.77</v>
      </c>
      <c r="Y363">
        <v>1</v>
      </c>
    </row>
    <row r="364" spans="1:25">
      <c r="A364">
        <v>980038408</v>
      </c>
      <c r="B364">
        <v>5112021</v>
      </c>
      <c r="C364">
        <v>511</v>
      </c>
      <c r="D364">
        <v>2021</v>
      </c>
      <c r="E364" t="s">
        <v>100</v>
      </c>
      <c r="F364">
        <v>57483.156040268448</v>
      </c>
      <c r="G364">
        <v>90318.428691275156</v>
      </c>
      <c r="H364">
        <v>59568.213926174489</v>
      </c>
      <c r="I364">
        <v>6547.0068307418651</v>
      </c>
      <c r="J364">
        <v>-1741.7120904375629</v>
      </c>
      <c r="K364">
        <v>0</v>
      </c>
      <c r="L364">
        <v>0</v>
      </c>
      <c r="M364">
        <v>2372.1535234899329</v>
      </c>
      <c r="N364">
        <v>90666.512022183495</v>
      </c>
      <c r="O364">
        <v>80605.070000000007</v>
      </c>
      <c r="P364">
        <v>2404</v>
      </c>
      <c r="Q364">
        <v>1366492.63</v>
      </c>
      <c r="R364">
        <v>76063</v>
      </c>
      <c r="S364">
        <v>8121.0887166236007</v>
      </c>
      <c r="T364">
        <v>285352.79892880708</v>
      </c>
      <c r="U364">
        <v>84574.98</v>
      </c>
      <c r="V364">
        <v>3388.06</v>
      </c>
      <c r="W364">
        <v>132882.76</v>
      </c>
      <c r="X364">
        <v>59423.01</v>
      </c>
      <c r="Y364">
        <v>1</v>
      </c>
    </row>
    <row r="365" spans="1:25">
      <c r="A365">
        <v>980038408</v>
      </c>
      <c r="B365">
        <v>5112018</v>
      </c>
      <c r="C365">
        <v>511</v>
      </c>
      <c r="D365">
        <v>2018</v>
      </c>
      <c r="E365" t="s">
        <v>100</v>
      </c>
      <c r="F365">
        <v>38833.071691176483</v>
      </c>
      <c r="G365">
        <v>70535.847426470587</v>
      </c>
      <c r="H365">
        <v>35962.624080882357</v>
      </c>
      <c r="I365">
        <v>6547.0068307418651</v>
      </c>
      <c r="J365">
        <v>-1741.7120904375629</v>
      </c>
      <c r="K365">
        <v>0</v>
      </c>
      <c r="L365">
        <v>2532.148897058823</v>
      </c>
      <c r="M365">
        <v>1610.0303308823529</v>
      </c>
      <c r="N365">
        <v>74069.410549127831</v>
      </c>
      <c r="O365">
        <v>23809.74</v>
      </c>
      <c r="P365">
        <v>1029</v>
      </c>
      <c r="Q365">
        <v>736343.53</v>
      </c>
      <c r="R365">
        <v>61589</v>
      </c>
      <c r="S365">
        <v>5729.9114391143912</v>
      </c>
      <c r="T365">
        <v>199200.77125724219</v>
      </c>
      <c r="U365">
        <v>79331.28</v>
      </c>
      <c r="V365">
        <v>2774.4</v>
      </c>
      <c r="W365">
        <v>106144.43</v>
      </c>
      <c r="X365">
        <v>60916.160000000003</v>
      </c>
      <c r="Y365">
        <v>1</v>
      </c>
    </row>
    <row r="366" spans="1:25">
      <c r="A366">
        <v>980038408</v>
      </c>
      <c r="B366">
        <v>5112020</v>
      </c>
      <c r="C366">
        <v>511</v>
      </c>
      <c r="D366">
        <v>2020</v>
      </c>
      <c r="E366" t="s">
        <v>100</v>
      </c>
      <c r="F366">
        <v>40708.560382276279</v>
      </c>
      <c r="G366">
        <v>81977.541268462213</v>
      </c>
      <c r="H366">
        <v>51613.231103388352</v>
      </c>
      <c r="I366">
        <v>6547.0068307418651</v>
      </c>
      <c r="J366">
        <v>-1741.7120904375629</v>
      </c>
      <c r="K366">
        <v>0</v>
      </c>
      <c r="L366">
        <v>0</v>
      </c>
      <c r="M366">
        <v>4203.1537793223288</v>
      </c>
      <c r="N366">
        <v>71675.011508332129</v>
      </c>
      <c r="O366">
        <v>82536.19</v>
      </c>
      <c r="P366">
        <v>2152</v>
      </c>
      <c r="Q366">
        <v>1194508.82</v>
      </c>
      <c r="R366">
        <v>60137</v>
      </c>
      <c r="S366">
        <v>2541.3689839572189</v>
      </c>
      <c r="T366">
        <v>231900.64273928941</v>
      </c>
      <c r="U366">
        <v>88954.06</v>
      </c>
      <c r="V366">
        <v>3388.06</v>
      </c>
      <c r="W366">
        <v>134557.6</v>
      </c>
      <c r="X366">
        <v>57972.52</v>
      </c>
      <c r="Y366">
        <v>1</v>
      </c>
    </row>
    <row r="367" spans="1:25">
      <c r="A367">
        <v>980038408</v>
      </c>
      <c r="B367">
        <v>5112019</v>
      </c>
      <c r="C367">
        <v>511</v>
      </c>
      <c r="D367">
        <v>2019</v>
      </c>
      <c r="E367" t="s">
        <v>100</v>
      </c>
      <c r="F367">
        <v>46861.532142857141</v>
      </c>
      <c r="G367">
        <v>80097.43303571429</v>
      </c>
      <c r="H367">
        <v>49785.157142857141</v>
      </c>
      <c r="I367">
        <v>6547.0068307418651</v>
      </c>
      <c r="J367">
        <v>-1741.7120904375629</v>
      </c>
      <c r="K367">
        <v>0</v>
      </c>
      <c r="L367">
        <v>0</v>
      </c>
      <c r="M367">
        <v>2607.082142857143</v>
      </c>
      <c r="N367">
        <v>79372.020633161461</v>
      </c>
      <c r="O367">
        <v>64839.98</v>
      </c>
      <c r="P367">
        <v>1886</v>
      </c>
      <c r="Q367">
        <v>862099.64</v>
      </c>
      <c r="R367">
        <v>42738</v>
      </c>
      <c r="S367">
        <v>1408.6534296028881</v>
      </c>
      <c r="T367">
        <v>194647.06367676429</v>
      </c>
      <c r="U367">
        <v>83688.179999999993</v>
      </c>
      <c r="V367">
        <v>3388.06</v>
      </c>
      <c r="W367">
        <v>128693.52</v>
      </c>
      <c r="X367">
        <v>58386.84</v>
      </c>
      <c r="Y367">
        <v>1</v>
      </c>
    </row>
    <row r="368" spans="1:25">
      <c r="A368">
        <v>882783022</v>
      </c>
      <c r="B368">
        <v>5422022</v>
      </c>
      <c r="C368">
        <v>542</v>
      </c>
      <c r="D368">
        <v>2022</v>
      </c>
      <c r="E368" t="s">
        <v>185</v>
      </c>
      <c r="F368">
        <v>377</v>
      </c>
      <c r="G368">
        <v>0</v>
      </c>
      <c r="H368">
        <v>0</v>
      </c>
      <c r="I368">
        <v>22.685544579363011</v>
      </c>
      <c r="J368">
        <v>0</v>
      </c>
      <c r="K368">
        <v>0</v>
      </c>
      <c r="L368">
        <v>0</v>
      </c>
      <c r="M368">
        <v>0</v>
      </c>
      <c r="N368">
        <v>399.68554457936301</v>
      </c>
      <c r="O368">
        <v>0</v>
      </c>
      <c r="P368">
        <v>0</v>
      </c>
      <c r="Q368">
        <v>384.81</v>
      </c>
      <c r="R368">
        <v>13</v>
      </c>
      <c r="S368">
        <v>0</v>
      </c>
      <c r="T368">
        <v>441.43085157936298</v>
      </c>
      <c r="U368">
        <v>0</v>
      </c>
      <c r="V368">
        <v>0</v>
      </c>
      <c r="W368">
        <v>1233.9000000000001</v>
      </c>
      <c r="X368">
        <v>0</v>
      </c>
      <c r="Y368">
        <v>0</v>
      </c>
    </row>
    <row r="369" spans="1:25">
      <c r="A369">
        <v>882783022</v>
      </c>
      <c r="B369">
        <v>5422019</v>
      </c>
      <c r="C369">
        <v>542</v>
      </c>
      <c r="D369">
        <v>2019</v>
      </c>
      <c r="E369" t="s">
        <v>185</v>
      </c>
      <c r="F369">
        <v>27.477678571428569</v>
      </c>
      <c r="G369">
        <v>308.84910714285712</v>
      </c>
      <c r="H369">
        <v>0</v>
      </c>
      <c r="I369">
        <v>22.685544579363011</v>
      </c>
      <c r="J369">
        <v>0</v>
      </c>
      <c r="K369">
        <v>0</v>
      </c>
      <c r="L369">
        <v>0</v>
      </c>
      <c r="M369">
        <v>0</v>
      </c>
      <c r="N369">
        <v>359.01233029364869</v>
      </c>
      <c r="O369">
        <v>0</v>
      </c>
      <c r="P369">
        <v>0</v>
      </c>
      <c r="Q369">
        <v>421.17</v>
      </c>
      <c r="R369">
        <v>24</v>
      </c>
      <c r="S369">
        <v>0</v>
      </c>
      <c r="T369">
        <v>414.47372929364872</v>
      </c>
      <c r="U369">
        <v>0</v>
      </c>
      <c r="V369">
        <v>0</v>
      </c>
      <c r="W369">
        <v>230.32</v>
      </c>
      <c r="X369">
        <v>0</v>
      </c>
      <c r="Y369">
        <v>0</v>
      </c>
    </row>
    <row r="370" spans="1:25">
      <c r="A370">
        <v>882783022</v>
      </c>
      <c r="B370">
        <v>5422020</v>
      </c>
      <c r="C370">
        <v>542</v>
      </c>
      <c r="D370">
        <v>2020</v>
      </c>
      <c r="E370" t="s">
        <v>185</v>
      </c>
      <c r="F370">
        <v>352.93657688966118</v>
      </c>
      <c r="G370">
        <v>320.85143353605559</v>
      </c>
      <c r="H370">
        <v>0</v>
      </c>
      <c r="I370">
        <v>22.685544579363011</v>
      </c>
      <c r="J370">
        <v>0</v>
      </c>
      <c r="K370">
        <v>0</v>
      </c>
      <c r="L370">
        <v>0</v>
      </c>
      <c r="M370">
        <v>0</v>
      </c>
      <c r="N370">
        <v>696.47355500507967</v>
      </c>
      <c r="O370">
        <v>0</v>
      </c>
      <c r="P370">
        <v>0</v>
      </c>
      <c r="Q370">
        <v>410.06</v>
      </c>
      <c r="R370">
        <v>11</v>
      </c>
      <c r="S370">
        <v>668.72370766488416</v>
      </c>
      <c r="T370">
        <v>1406.828744669964</v>
      </c>
      <c r="U370">
        <v>0</v>
      </c>
      <c r="V370">
        <v>0</v>
      </c>
      <c r="W370">
        <v>1233.9000000000001</v>
      </c>
      <c r="X370">
        <v>0</v>
      </c>
      <c r="Y370">
        <v>0</v>
      </c>
    </row>
    <row r="371" spans="1:25">
      <c r="A371">
        <v>882783022</v>
      </c>
      <c r="B371">
        <v>5422018</v>
      </c>
      <c r="C371">
        <v>542</v>
      </c>
      <c r="D371">
        <v>2018</v>
      </c>
      <c r="E371" t="s">
        <v>185</v>
      </c>
      <c r="F371">
        <v>373.37316176470591</v>
      </c>
      <c r="G371">
        <v>342.82444852941171</v>
      </c>
      <c r="H371">
        <v>0</v>
      </c>
      <c r="I371">
        <v>22.685544579363011</v>
      </c>
      <c r="J371">
        <v>0</v>
      </c>
      <c r="K371">
        <v>0</v>
      </c>
      <c r="L371">
        <v>0</v>
      </c>
      <c r="M371">
        <v>0</v>
      </c>
      <c r="N371">
        <v>738.88315487348052</v>
      </c>
      <c r="O371">
        <v>0</v>
      </c>
      <c r="P371">
        <v>0</v>
      </c>
      <c r="Q371">
        <v>445.41</v>
      </c>
      <c r="R371">
        <v>68</v>
      </c>
      <c r="S371">
        <v>0</v>
      </c>
      <c r="T371">
        <v>840.15528187348048</v>
      </c>
      <c r="U371">
        <v>0</v>
      </c>
      <c r="V371">
        <v>0</v>
      </c>
      <c r="W371">
        <v>230.32</v>
      </c>
      <c r="X371">
        <v>0</v>
      </c>
      <c r="Y371">
        <v>0</v>
      </c>
    </row>
    <row r="372" spans="1:25">
      <c r="A372">
        <v>882783022</v>
      </c>
      <c r="B372">
        <v>5422021</v>
      </c>
      <c r="C372">
        <v>542</v>
      </c>
      <c r="D372">
        <v>2021</v>
      </c>
      <c r="E372" t="s">
        <v>185</v>
      </c>
      <c r="F372">
        <v>657.84144295302008</v>
      </c>
      <c r="G372">
        <v>320.14261744966439</v>
      </c>
      <c r="H372">
        <v>0</v>
      </c>
      <c r="I372">
        <v>22.685544579363011</v>
      </c>
      <c r="J372">
        <v>0</v>
      </c>
      <c r="K372">
        <v>0</v>
      </c>
      <c r="L372">
        <v>0</v>
      </c>
      <c r="M372">
        <v>0</v>
      </c>
      <c r="N372">
        <v>1000.669604982047</v>
      </c>
      <c r="O372">
        <v>0</v>
      </c>
      <c r="P372">
        <v>0</v>
      </c>
      <c r="Q372">
        <v>397.94</v>
      </c>
      <c r="R372">
        <v>12</v>
      </c>
      <c r="S372">
        <v>0</v>
      </c>
      <c r="T372">
        <v>1042.3957229820469</v>
      </c>
      <c r="U372">
        <v>0</v>
      </c>
      <c r="V372">
        <v>0</v>
      </c>
      <c r="W372">
        <v>1233.9000000000001</v>
      </c>
      <c r="X372">
        <v>0</v>
      </c>
      <c r="Y372">
        <v>0</v>
      </c>
    </row>
    <row r="373" spans="1:25">
      <c r="A373">
        <v>976944801</v>
      </c>
      <c r="B373">
        <v>5662020</v>
      </c>
      <c r="C373">
        <v>566</v>
      </c>
      <c r="D373">
        <v>2020</v>
      </c>
      <c r="E373" t="s">
        <v>260</v>
      </c>
      <c r="F373">
        <v>66422.66377063423</v>
      </c>
      <c r="G373">
        <v>64000.235447437008</v>
      </c>
      <c r="H373">
        <v>28421.019982623809</v>
      </c>
      <c r="I373">
        <v>3597.8298638111278</v>
      </c>
      <c r="J373">
        <v>2415.312497865461</v>
      </c>
      <c r="K373">
        <v>0</v>
      </c>
      <c r="L373">
        <v>8599.8879235447439</v>
      </c>
      <c r="M373">
        <v>1889.8149435273669</v>
      </c>
      <c r="N373">
        <v>97525.318730051906</v>
      </c>
      <c r="O373">
        <v>95893.440000000002</v>
      </c>
      <c r="P373">
        <v>1804</v>
      </c>
      <c r="Q373">
        <v>1526155.45</v>
      </c>
      <c r="R373">
        <v>65210</v>
      </c>
      <c r="S373">
        <v>3698.2281639928701</v>
      </c>
      <c r="T373">
        <v>289404.59897704481</v>
      </c>
      <c r="U373">
        <v>120804.08</v>
      </c>
      <c r="V373">
        <v>43310.43</v>
      </c>
      <c r="W373">
        <v>196612.65</v>
      </c>
      <c r="X373">
        <v>39226.75</v>
      </c>
      <c r="Y373">
        <v>1</v>
      </c>
    </row>
    <row r="374" spans="1:25">
      <c r="A374">
        <v>976944801</v>
      </c>
      <c r="B374">
        <v>5662018</v>
      </c>
      <c r="C374">
        <v>566</v>
      </c>
      <c r="D374">
        <v>2018</v>
      </c>
      <c r="E374" t="s">
        <v>260</v>
      </c>
      <c r="F374">
        <v>76934.105698529413</v>
      </c>
      <c r="G374">
        <v>59168.331801470587</v>
      </c>
      <c r="H374">
        <v>29400.307904411769</v>
      </c>
      <c r="I374">
        <v>3597.8298638111278</v>
      </c>
      <c r="J374">
        <v>2415.312497865461</v>
      </c>
      <c r="K374">
        <v>0</v>
      </c>
      <c r="L374">
        <v>0</v>
      </c>
      <c r="M374">
        <v>2357.9080882352941</v>
      </c>
      <c r="N374">
        <v>110357.3638690295</v>
      </c>
      <c r="O374">
        <v>79649.61</v>
      </c>
      <c r="P374">
        <v>1974</v>
      </c>
      <c r="Q374">
        <v>1348574.22</v>
      </c>
      <c r="R374">
        <v>57150</v>
      </c>
      <c r="S374">
        <v>10520.69741697417</v>
      </c>
      <c r="T374">
        <v>286690.3813870037</v>
      </c>
      <c r="U374">
        <v>122562.46</v>
      </c>
      <c r="V374">
        <v>43310.43</v>
      </c>
      <c r="W374">
        <v>151028.25</v>
      </c>
      <c r="X374">
        <v>36849.51</v>
      </c>
      <c r="Y374">
        <v>1</v>
      </c>
    </row>
    <row r="375" spans="1:25">
      <c r="A375">
        <v>976944801</v>
      </c>
      <c r="B375">
        <v>5662019</v>
      </c>
      <c r="C375">
        <v>566</v>
      </c>
      <c r="D375">
        <v>2019</v>
      </c>
      <c r="E375" t="s">
        <v>260</v>
      </c>
      <c r="F375">
        <v>74490.887499999997</v>
      </c>
      <c r="G375">
        <v>57727.305357142854</v>
      </c>
      <c r="H375">
        <v>25747.68392857143</v>
      </c>
      <c r="I375">
        <v>3597.8298638111278</v>
      </c>
      <c r="J375">
        <v>2415.312497865461</v>
      </c>
      <c r="K375">
        <v>0</v>
      </c>
      <c r="L375">
        <v>0</v>
      </c>
      <c r="M375">
        <v>1724.4991071428569</v>
      </c>
      <c r="N375">
        <v>110759.15218310519</v>
      </c>
      <c r="O375">
        <v>53432.03</v>
      </c>
      <c r="P375">
        <v>2073</v>
      </c>
      <c r="Q375">
        <v>1438232.93</v>
      </c>
      <c r="R375">
        <v>57028</v>
      </c>
      <c r="S375">
        <v>2143.4584837545131</v>
      </c>
      <c r="T375">
        <v>283430.98317885969</v>
      </c>
      <c r="U375">
        <v>120887.98</v>
      </c>
      <c r="V375">
        <v>43310.43</v>
      </c>
      <c r="W375">
        <v>154529.19</v>
      </c>
      <c r="X375">
        <v>39203.699999999997</v>
      </c>
      <c r="Y375">
        <v>1</v>
      </c>
    </row>
    <row r="376" spans="1:25">
      <c r="A376">
        <v>976944801</v>
      </c>
      <c r="B376">
        <v>5662022</v>
      </c>
      <c r="C376">
        <v>566</v>
      </c>
      <c r="D376">
        <v>2022</v>
      </c>
      <c r="E376" t="s">
        <v>260</v>
      </c>
      <c r="F376">
        <v>64283</v>
      </c>
      <c r="G376">
        <v>55893</v>
      </c>
      <c r="H376">
        <v>31338</v>
      </c>
      <c r="I376">
        <v>3597.8298638111278</v>
      </c>
      <c r="J376">
        <v>2415.312497865461</v>
      </c>
      <c r="K376">
        <v>0</v>
      </c>
      <c r="L376">
        <v>922</v>
      </c>
      <c r="M376">
        <v>3637</v>
      </c>
      <c r="N376">
        <v>90292.142361676582</v>
      </c>
      <c r="O376">
        <v>326628.95</v>
      </c>
      <c r="P376">
        <v>7059</v>
      </c>
      <c r="Q376">
        <v>1676446.48</v>
      </c>
      <c r="R376">
        <v>74566</v>
      </c>
      <c r="S376">
        <v>2077</v>
      </c>
      <c r="T376">
        <v>323623.87698267662</v>
      </c>
      <c r="U376">
        <v>125894.17</v>
      </c>
      <c r="V376">
        <v>43310.43</v>
      </c>
      <c r="W376">
        <v>200978.02</v>
      </c>
      <c r="X376">
        <v>42182.51</v>
      </c>
      <c r="Y376">
        <v>1</v>
      </c>
    </row>
    <row r="377" spans="1:25">
      <c r="A377">
        <v>976944801</v>
      </c>
      <c r="B377">
        <v>5662021</v>
      </c>
      <c r="C377">
        <v>566</v>
      </c>
      <c r="D377">
        <v>2021</v>
      </c>
      <c r="E377" t="s">
        <v>260</v>
      </c>
      <c r="F377">
        <v>78272.804530201334</v>
      </c>
      <c r="G377">
        <v>58875.26006711409</v>
      </c>
      <c r="H377">
        <v>27391.81543624161</v>
      </c>
      <c r="I377">
        <v>3597.8298638111278</v>
      </c>
      <c r="J377">
        <v>2415.312497865461</v>
      </c>
      <c r="K377">
        <v>0</v>
      </c>
      <c r="L377">
        <v>10747.497483221479</v>
      </c>
      <c r="M377">
        <v>2421.72399328859</v>
      </c>
      <c r="N377">
        <v>102600.1700462403</v>
      </c>
      <c r="O377">
        <v>281629.40999999997</v>
      </c>
      <c r="P377">
        <v>2588</v>
      </c>
      <c r="Q377">
        <v>1609276.43</v>
      </c>
      <c r="R377">
        <v>68217</v>
      </c>
      <c r="S377">
        <v>6568.3720930232557</v>
      </c>
      <c r="T377">
        <v>321224.20838726358</v>
      </c>
      <c r="U377">
        <v>125866.88</v>
      </c>
      <c r="V377">
        <v>43310.43</v>
      </c>
      <c r="W377">
        <v>200245.92</v>
      </c>
      <c r="X377">
        <v>42182.51</v>
      </c>
      <c r="Y377">
        <v>1</v>
      </c>
    </row>
    <row r="378" spans="1:25">
      <c r="A378">
        <v>917856222</v>
      </c>
      <c r="B378">
        <v>5912021</v>
      </c>
      <c r="C378">
        <v>591</v>
      </c>
      <c r="D378">
        <v>2021</v>
      </c>
      <c r="E378" t="s">
        <v>101</v>
      </c>
      <c r="F378">
        <v>1930.150167785235</v>
      </c>
      <c r="G378">
        <v>486.41023489932883</v>
      </c>
      <c r="H378">
        <v>0</v>
      </c>
      <c r="I378">
        <v>87.096171145998795</v>
      </c>
      <c r="J378">
        <v>0</v>
      </c>
      <c r="K378">
        <v>0</v>
      </c>
      <c r="L378">
        <v>0</v>
      </c>
      <c r="M378">
        <v>0</v>
      </c>
      <c r="N378">
        <v>2503.6565738305621</v>
      </c>
      <c r="O378">
        <v>480.76</v>
      </c>
      <c r="P378">
        <v>23</v>
      </c>
      <c r="Q378">
        <v>39945.5</v>
      </c>
      <c r="R378">
        <v>2259</v>
      </c>
      <c r="S378">
        <v>789.05081826012065</v>
      </c>
      <c r="T378">
        <v>8594.5490140906841</v>
      </c>
      <c r="U378">
        <v>5424.99</v>
      </c>
      <c r="V378">
        <v>0</v>
      </c>
      <c r="W378">
        <v>4570.45</v>
      </c>
      <c r="X378">
        <v>175.33</v>
      </c>
      <c r="Y378">
        <v>1</v>
      </c>
    </row>
    <row r="379" spans="1:25">
      <c r="A379">
        <v>917856222</v>
      </c>
      <c r="B379">
        <v>5912022</v>
      </c>
      <c r="C379">
        <v>591</v>
      </c>
      <c r="D379">
        <v>2022</v>
      </c>
      <c r="E379" t="s">
        <v>101</v>
      </c>
      <c r="F379">
        <v>1958</v>
      </c>
      <c r="G379">
        <v>624</v>
      </c>
      <c r="H379">
        <v>0</v>
      </c>
      <c r="I379">
        <v>87.096171145998795</v>
      </c>
      <c r="J379">
        <v>0</v>
      </c>
      <c r="K379">
        <v>0</v>
      </c>
      <c r="L379">
        <v>0</v>
      </c>
      <c r="M379">
        <v>0</v>
      </c>
      <c r="N379">
        <v>2669.0961711459991</v>
      </c>
      <c r="O379">
        <v>457.53</v>
      </c>
      <c r="P379">
        <v>23</v>
      </c>
      <c r="Q379">
        <v>38222.44</v>
      </c>
      <c r="R379">
        <v>2228</v>
      </c>
      <c r="S379">
        <v>227</v>
      </c>
      <c r="T379">
        <v>8036.4899301459991</v>
      </c>
      <c r="U379">
        <v>5424.99</v>
      </c>
      <c r="V379">
        <v>0</v>
      </c>
      <c r="W379">
        <v>4570.45</v>
      </c>
      <c r="X379">
        <v>175.33</v>
      </c>
      <c r="Y379">
        <v>1</v>
      </c>
    </row>
    <row r="380" spans="1:25">
      <c r="A380">
        <v>917856222</v>
      </c>
      <c r="B380">
        <v>5912020</v>
      </c>
      <c r="C380">
        <v>591</v>
      </c>
      <c r="D380">
        <v>2020</v>
      </c>
      <c r="E380" t="s">
        <v>101</v>
      </c>
      <c r="F380">
        <v>1664.149435273675</v>
      </c>
      <c r="G380">
        <v>664.16246741963505</v>
      </c>
      <c r="H380">
        <v>0</v>
      </c>
      <c r="I380">
        <v>87.096171145998795</v>
      </c>
      <c r="J380">
        <v>0</v>
      </c>
      <c r="K380">
        <v>0</v>
      </c>
      <c r="L380">
        <v>0</v>
      </c>
      <c r="M380">
        <v>0</v>
      </c>
      <c r="N380">
        <v>2415.4080738393091</v>
      </c>
      <c r="O380">
        <v>503.99</v>
      </c>
      <c r="P380">
        <v>23</v>
      </c>
      <c r="Q380">
        <v>42054.38</v>
      </c>
      <c r="R380">
        <v>2268</v>
      </c>
      <c r="S380">
        <v>0</v>
      </c>
      <c r="T380">
        <v>7885.5183128393082</v>
      </c>
      <c r="U380">
        <v>5424.99</v>
      </c>
      <c r="V380">
        <v>0</v>
      </c>
      <c r="W380">
        <v>4570.45</v>
      </c>
      <c r="X380">
        <v>175.32</v>
      </c>
      <c r="Y380">
        <v>1</v>
      </c>
    </row>
    <row r="381" spans="1:25">
      <c r="A381">
        <v>917856222</v>
      </c>
      <c r="B381">
        <v>5912018</v>
      </c>
      <c r="C381">
        <v>591</v>
      </c>
      <c r="D381">
        <v>2018</v>
      </c>
      <c r="E381" t="s">
        <v>101</v>
      </c>
      <c r="F381">
        <v>2148.5928308823532</v>
      </c>
      <c r="G381">
        <v>532.90533088235293</v>
      </c>
      <c r="H381">
        <v>0</v>
      </c>
      <c r="I381">
        <v>87.096171145998795</v>
      </c>
      <c r="J381">
        <v>0</v>
      </c>
      <c r="K381">
        <v>0</v>
      </c>
      <c r="L381">
        <v>0</v>
      </c>
      <c r="M381">
        <v>0</v>
      </c>
      <c r="N381">
        <v>2768.5943329107049</v>
      </c>
      <c r="O381">
        <v>550.45000000000005</v>
      </c>
      <c r="P381">
        <v>25</v>
      </c>
      <c r="Q381">
        <v>45125.79</v>
      </c>
      <c r="R381">
        <v>2238</v>
      </c>
      <c r="S381">
        <v>530.16974169741695</v>
      </c>
      <c r="T381">
        <v>8973.7792026081224</v>
      </c>
      <c r="U381">
        <v>5424.99</v>
      </c>
      <c r="V381">
        <v>0</v>
      </c>
      <c r="W381">
        <v>4537.55</v>
      </c>
      <c r="X381">
        <v>175.32</v>
      </c>
      <c r="Y381">
        <v>1</v>
      </c>
    </row>
    <row r="382" spans="1:25">
      <c r="A382">
        <v>917856222</v>
      </c>
      <c r="B382">
        <v>5912019</v>
      </c>
      <c r="C382">
        <v>591</v>
      </c>
      <c r="D382">
        <v>2019</v>
      </c>
      <c r="E382" t="s">
        <v>101</v>
      </c>
      <c r="F382">
        <v>2277.35</v>
      </c>
      <c r="G382">
        <v>668.25714285714287</v>
      </c>
      <c r="H382">
        <v>0</v>
      </c>
      <c r="I382">
        <v>87.096171145998795</v>
      </c>
      <c r="J382">
        <v>0</v>
      </c>
      <c r="K382">
        <v>0</v>
      </c>
      <c r="L382">
        <v>0</v>
      </c>
      <c r="M382">
        <v>0</v>
      </c>
      <c r="N382">
        <v>3032.7033140031408</v>
      </c>
      <c r="O382">
        <v>527.22</v>
      </c>
      <c r="P382">
        <v>23</v>
      </c>
      <c r="Q382">
        <v>43900.66</v>
      </c>
      <c r="R382">
        <v>2259</v>
      </c>
      <c r="S382">
        <v>36.574007220216608</v>
      </c>
      <c r="T382">
        <v>8670.0399572233582</v>
      </c>
      <c r="U382">
        <v>5424.99</v>
      </c>
      <c r="V382">
        <v>0</v>
      </c>
      <c r="W382">
        <v>4537.55</v>
      </c>
      <c r="X382">
        <v>175.32</v>
      </c>
      <c r="Y382">
        <v>1</v>
      </c>
    </row>
    <row r="383" spans="1:25">
      <c r="A383">
        <v>924330678</v>
      </c>
      <c r="B383">
        <v>5992021</v>
      </c>
      <c r="C383">
        <v>599</v>
      </c>
      <c r="D383">
        <v>2021</v>
      </c>
      <c r="E383" t="s">
        <v>186</v>
      </c>
      <c r="F383">
        <v>62.99580536912751</v>
      </c>
      <c r="G383">
        <v>71.257550335570471</v>
      </c>
      <c r="H383">
        <v>67.12667785234899</v>
      </c>
      <c r="I383">
        <v>2.9946133796698522</v>
      </c>
      <c r="J383">
        <v>0</v>
      </c>
      <c r="K383">
        <v>0</v>
      </c>
      <c r="L383">
        <v>0</v>
      </c>
      <c r="M383">
        <v>0</v>
      </c>
      <c r="N383">
        <v>70.121291232018848</v>
      </c>
      <c r="O383">
        <v>0</v>
      </c>
      <c r="P383">
        <v>0</v>
      </c>
      <c r="Q383">
        <v>1693.77</v>
      </c>
      <c r="R383">
        <v>56</v>
      </c>
      <c r="S383">
        <v>0</v>
      </c>
      <c r="T383">
        <v>252.64591023201879</v>
      </c>
      <c r="U383">
        <v>0</v>
      </c>
      <c r="V383">
        <v>0</v>
      </c>
      <c r="W383">
        <v>427.75</v>
      </c>
      <c r="X383">
        <v>0</v>
      </c>
      <c r="Y383">
        <v>0</v>
      </c>
    </row>
    <row r="384" spans="1:25">
      <c r="A384">
        <v>924330678</v>
      </c>
      <c r="B384">
        <v>5992019</v>
      </c>
      <c r="C384">
        <v>599</v>
      </c>
      <c r="D384">
        <v>2019</v>
      </c>
      <c r="E384" t="s">
        <v>186</v>
      </c>
      <c r="F384">
        <v>60.450892857142847</v>
      </c>
      <c r="G384">
        <v>0</v>
      </c>
      <c r="H384">
        <v>0</v>
      </c>
      <c r="I384">
        <v>2.9946133796698522</v>
      </c>
      <c r="J384">
        <v>0</v>
      </c>
      <c r="K384">
        <v>0</v>
      </c>
      <c r="L384">
        <v>0</v>
      </c>
      <c r="M384">
        <v>0</v>
      </c>
      <c r="N384">
        <v>63.445506236812697</v>
      </c>
      <c r="O384">
        <v>0</v>
      </c>
      <c r="P384">
        <v>0</v>
      </c>
      <c r="Q384">
        <v>1545.3</v>
      </c>
      <c r="R384">
        <v>78</v>
      </c>
      <c r="S384">
        <v>0</v>
      </c>
      <c r="T384">
        <v>256.87941623681269</v>
      </c>
      <c r="U384">
        <v>0</v>
      </c>
      <c r="V384">
        <v>0</v>
      </c>
      <c r="W384">
        <v>427.75</v>
      </c>
      <c r="X384">
        <v>0</v>
      </c>
      <c r="Y384">
        <v>0</v>
      </c>
    </row>
    <row r="385" spans="1:25">
      <c r="A385">
        <v>924330678</v>
      </c>
      <c r="B385">
        <v>5992020</v>
      </c>
      <c r="C385">
        <v>599</v>
      </c>
      <c r="D385">
        <v>2020</v>
      </c>
      <c r="E385" t="s">
        <v>186</v>
      </c>
      <c r="F385">
        <v>73.79582971329279</v>
      </c>
      <c r="G385">
        <v>156.14769765421369</v>
      </c>
      <c r="H385">
        <v>44.919200695047778</v>
      </c>
      <c r="I385">
        <v>2.9946133796698522</v>
      </c>
      <c r="J385">
        <v>0</v>
      </c>
      <c r="K385">
        <v>0</v>
      </c>
      <c r="L385">
        <v>0</v>
      </c>
      <c r="M385">
        <v>0</v>
      </c>
      <c r="N385">
        <v>188.01894005212861</v>
      </c>
      <c r="O385">
        <v>0</v>
      </c>
      <c r="P385">
        <v>0</v>
      </c>
      <c r="Q385">
        <v>1541.26</v>
      </c>
      <c r="R385">
        <v>52</v>
      </c>
      <c r="S385">
        <v>0</v>
      </c>
      <c r="T385">
        <v>355.15106205212862</v>
      </c>
      <c r="U385">
        <v>0</v>
      </c>
      <c r="V385">
        <v>0</v>
      </c>
      <c r="W385">
        <v>427.75</v>
      </c>
      <c r="X385">
        <v>0</v>
      </c>
      <c r="Y385">
        <v>0</v>
      </c>
    </row>
    <row r="386" spans="1:25">
      <c r="A386">
        <v>924330678</v>
      </c>
      <c r="B386">
        <v>5992022</v>
      </c>
      <c r="C386">
        <v>599</v>
      </c>
      <c r="D386">
        <v>2022</v>
      </c>
      <c r="E386" t="s">
        <v>186</v>
      </c>
      <c r="F386">
        <v>73</v>
      </c>
      <c r="G386">
        <v>0</v>
      </c>
      <c r="H386">
        <v>0</v>
      </c>
      <c r="I386">
        <v>2.9946133796698522</v>
      </c>
      <c r="J386">
        <v>0</v>
      </c>
      <c r="K386">
        <v>0</v>
      </c>
      <c r="L386">
        <v>0</v>
      </c>
      <c r="M386">
        <v>0</v>
      </c>
      <c r="N386">
        <v>75.994613379669858</v>
      </c>
      <c r="O386">
        <v>0</v>
      </c>
      <c r="P386">
        <v>0</v>
      </c>
      <c r="Q386">
        <v>1695.79</v>
      </c>
      <c r="R386">
        <v>58</v>
      </c>
      <c r="S386">
        <v>0</v>
      </c>
      <c r="T386">
        <v>260.67012637966991</v>
      </c>
      <c r="U386">
        <v>0</v>
      </c>
      <c r="V386">
        <v>0</v>
      </c>
      <c r="W386">
        <v>427.75</v>
      </c>
      <c r="X386">
        <v>0</v>
      </c>
      <c r="Y386">
        <v>0</v>
      </c>
    </row>
    <row r="387" spans="1:25">
      <c r="A387">
        <v>924330678</v>
      </c>
      <c r="B387">
        <v>5992018</v>
      </c>
      <c r="C387">
        <v>599</v>
      </c>
      <c r="D387">
        <v>2018</v>
      </c>
      <c r="E387" t="s">
        <v>186</v>
      </c>
      <c r="F387">
        <v>0</v>
      </c>
      <c r="G387">
        <v>0</v>
      </c>
      <c r="H387">
        <v>0</v>
      </c>
      <c r="I387">
        <v>2.9946133796698522</v>
      </c>
      <c r="J387">
        <v>0</v>
      </c>
      <c r="K387">
        <v>0</v>
      </c>
      <c r="L387">
        <v>0</v>
      </c>
      <c r="M387">
        <v>0</v>
      </c>
      <c r="N387">
        <v>2.9946133796698522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2.9946133796698522</v>
      </c>
      <c r="U387">
        <v>0</v>
      </c>
      <c r="V387">
        <v>0</v>
      </c>
      <c r="W387">
        <v>0</v>
      </c>
      <c r="X387">
        <v>0</v>
      </c>
      <c r="Y387">
        <v>0</v>
      </c>
    </row>
    <row r="388" spans="1:25">
      <c r="A388">
        <v>979422679</v>
      </c>
      <c r="B388">
        <v>6112021</v>
      </c>
      <c r="C388">
        <v>611</v>
      </c>
      <c r="D388">
        <v>2021</v>
      </c>
      <c r="E388" t="s">
        <v>102</v>
      </c>
      <c r="F388">
        <v>89279.51426174496</v>
      </c>
      <c r="G388">
        <v>86270.173657718115</v>
      </c>
      <c r="H388">
        <v>46507.427852348977</v>
      </c>
      <c r="I388">
        <v>3244.8628395872629</v>
      </c>
      <c r="J388">
        <v>0</v>
      </c>
      <c r="K388">
        <v>0</v>
      </c>
      <c r="L388">
        <v>647.51426174496635</v>
      </c>
      <c r="M388">
        <v>921.18456375838923</v>
      </c>
      <c r="N388">
        <v>130718.424081198</v>
      </c>
      <c r="O388">
        <v>18668.84</v>
      </c>
      <c r="P388">
        <v>542</v>
      </c>
      <c r="Q388">
        <v>1707598.92</v>
      </c>
      <c r="R388">
        <v>67540</v>
      </c>
      <c r="S388">
        <v>5086.5219638242888</v>
      </c>
      <c r="T388">
        <v>332839.14771702228</v>
      </c>
      <c r="U388">
        <v>217640.44</v>
      </c>
      <c r="V388">
        <v>2200.63</v>
      </c>
      <c r="W388">
        <v>223362.66</v>
      </c>
      <c r="X388">
        <v>4635.22</v>
      </c>
      <c r="Y388">
        <v>1</v>
      </c>
    </row>
    <row r="389" spans="1:25">
      <c r="A389">
        <v>979422679</v>
      </c>
      <c r="B389">
        <v>6112022</v>
      </c>
      <c r="C389">
        <v>611</v>
      </c>
      <c r="D389">
        <v>2022</v>
      </c>
      <c r="E389" t="s">
        <v>102</v>
      </c>
      <c r="F389">
        <v>102650</v>
      </c>
      <c r="G389">
        <v>96977</v>
      </c>
      <c r="H389">
        <v>50716</v>
      </c>
      <c r="I389">
        <v>3244.8628395872629</v>
      </c>
      <c r="J389">
        <v>0</v>
      </c>
      <c r="K389">
        <v>0</v>
      </c>
      <c r="L389">
        <v>1814</v>
      </c>
      <c r="M389">
        <v>2532</v>
      </c>
      <c r="N389">
        <v>147809.86283958729</v>
      </c>
      <c r="O389">
        <v>18091.12</v>
      </c>
      <c r="P389">
        <v>572</v>
      </c>
      <c r="Q389">
        <v>1846608.25</v>
      </c>
      <c r="R389">
        <v>79634</v>
      </c>
      <c r="S389">
        <v>4103</v>
      </c>
      <c r="T389">
        <v>371411.90577858727</v>
      </c>
      <c r="U389">
        <v>217359.2</v>
      </c>
      <c r="V389">
        <v>2200.63</v>
      </c>
      <c r="W389">
        <v>224539.66</v>
      </c>
      <c r="X389">
        <v>5214.8100000000004</v>
      </c>
      <c r="Y389">
        <v>1</v>
      </c>
    </row>
    <row r="390" spans="1:25">
      <c r="A390">
        <v>979422679</v>
      </c>
      <c r="B390">
        <v>6112019</v>
      </c>
      <c r="C390">
        <v>611</v>
      </c>
      <c r="D390">
        <v>2019</v>
      </c>
      <c r="E390" t="s">
        <v>102</v>
      </c>
      <c r="F390">
        <v>82713.30803571429</v>
      </c>
      <c r="G390">
        <v>95349.742857142846</v>
      </c>
      <c r="H390">
        <v>49124.59375</v>
      </c>
      <c r="I390">
        <v>3244.8628395872629</v>
      </c>
      <c r="J390">
        <v>0</v>
      </c>
      <c r="K390">
        <v>0</v>
      </c>
      <c r="L390">
        <v>4031.5250000000001</v>
      </c>
      <c r="M390">
        <v>845.21339285714282</v>
      </c>
      <c r="N390">
        <v>127306.58158958729</v>
      </c>
      <c r="O390">
        <v>17098.29</v>
      </c>
      <c r="P390">
        <v>871</v>
      </c>
      <c r="Q390">
        <v>1474693.93</v>
      </c>
      <c r="R390">
        <v>57634</v>
      </c>
      <c r="S390">
        <v>3294.9855595667868</v>
      </c>
      <c r="T390">
        <v>300543.445983154</v>
      </c>
      <c r="U390">
        <v>226293.84</v>
      </c>
      <c r="V390">
        <v>2149.85</v>
      </c>
      <c r="W390">
        <v>221305.94</v>
      </c>
      <c r="X390">
        <v>7427.03</v>
      </c>
      <c r="Y390">
        <v>1</v>
      </c>
    </row>
    <row r="391" spans="1:25">
      <c r="A391">
        <v>979422679</v>
      </c>
      <c r="B391">
        <v>6112020</v>
      </c>
      <c r="C391">
        <v>611</v>
      </c>
      <c r="D391">
        <v>2020</v>
      </c>
      <c r="E391" t="s">
        <v>102</v>
      </c>
      <c r="F391">
        <v>83512.280625543004</v>
      </c>
      <c r="G391">
        <v>85996.74022589052</v>
      </c>
      <c r="H391">
        <v>45308.500434404858</v>
      </c>
      <c r="I391">
        <v>3244.8628395872629</v>
      </c>
      <c r="J391">
        <v>0</v>
      </c>
      <c r="K391">
        <v>0</v>
      </c>
      <c r="L391">
        <v>1325.1164205039099</v>
      </c>
      <c r="M391">
        <v>2211.735881841877</v>
      </c>
      <c r="N391">
        <v>123908.5309542701</v>
      </c>
      <c r="O391">
        <v>16581.169999999998</v>
      </c>
      <c r="P391">
        <v>512</v>
      </c>
      <c r="Q391">
        <v>1650761.17</v>
      </c>
      <c r="R391">
        <v>57767</v>
      </c>
      <c r="S391">
        <v>9518.6417112299459</v>
      </c>
      <c r="T391">
        <v>316256.64546350011</v>
      </c>
      <c r="U391">
        <v>217625.37</v>
      </c>
      <c r="V391">
        <v>4518.26</v>
      </c>
      <c r="W391">
        <v>226413.28</v>
      </c>
      <c r="X391">
        <v>6530.68</v>
      </c>
      <c r="Y391">
        <v>1</v>
      </c>
    </row>
    <row r="392" spans="1:25">
      <c r="A392">
        <v>979422679</v>
      </c>
      <c r="B392">
        <v>6112018</v>
      </c>
      <c r="C392">
        <v>611</v>
      </c>
      <c r="D392">
        <v>2018</v>
      </c>
      <c r="E392" t="s">
        <v>102</v>
      </c>
      <c r="F392">
        <v>107608.4080882353</v>
      </c>
      <c r="G392">
        <v>90393.642463235286</v>
      </c>
      <c r="H392">
        <v>29682.034926470591</v>
      </c>
      <c r="I392">
        <v>3244.8628395872629</v>
      </c>
      <c r="J392">
        <v>0</v>
      </c>
      <c r="K392">
        <v>0</v>
      </c>
      <c r="L392">
        <v>915.32996323529414</v>
      </c>
      <c r="M392">
        <v>2811.6130514705878</v>
      </c>
      <c r="N392">
        <v>167837.93544988139</v>
      </c>
      <c r="O392">
        <v>17978</v>
      </c>
      <c r="P392">
        <v>602</v>
      </c>
      <c r="Q392">
        <v>1328138.8899999999</v>
      </c>
      <c r="R392">
        <v>77840</v>
      </c>
      <c r="S392">
        <v>17646.269372693729</v>
      </c>
      <c r="T392">
        <v>364481.13650557509</v>
      </c>
      <c r="U392">
        <v>225671.39</v>
      </c>
      <c r="V392">
        <v>2149.85</v>
      </c>
      <c r="W392">
        <v>215927.26</v>
      </c>
      <c r="X392">
        <v>7427.03</v>
      </c>
      <c r="Y392">
        <v>1</v>
      </c>
    </row>
    <row r="393" spans="1:25">
      <c r="A393">
        <v>980824586</v>
      </c>
      <c r="B393">
        <v>6132020</v>
      </c>
      <c r="C393">
        <v>613</v>
      </c>
      <c r="D393">
        <v>2020</v>
      </c>
      <c r="E393" t="s">
        <v>187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</row>
    <row r="394" spans="1:25">
      <c r="A394">
        <v>980824586</v>
      </c>
      <c r="B394">
        <v>6132021</v>
      </c>
      <c r="C394">
        <v>613</v>
      </c>
      <c r="D394">
        <v>2021</v>
      </c>
      <c r="E394" t="s">
        <v>187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</row>
    <row r="395" spans="1:25">
      <c r="A395">
        <v>980824586</v>
      </c>
      <c r="B395">
        <v>6132019</v>
      </c>
      <c r="C395">
        <v>613</v>
      </c>
      <c r="D395">
        <v>2019</v>
      </c>
      <c r="E395" t="s">
        <v>187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</row>
    <row r="396" spans="1:25">
      <c r="A396">
        <v>980824586</v>
      </c>
      <c r="B396">
        <v>6132018</v>
      </c>
      <c r="C396">
        <v>613</v>
      </c>
      <c r="D396">
        <v>2018</v>
      </c>
      <c r="E396" t="s">
        <v>187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</row>
    <row r="397" spans="1:25">
      <c r="A397">
        <v>980824586</v>
      </c>
      <c r="B397">
        <v>6132022</v>
      </c>
      <c r="C397">
        <v>613</v>
      </c>
      <c r="D397">
        <v>2022</v>
      </c>
      <c r="E397" t="s">
        <v>187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</row>
    <row r="398" spans="1:25">
      <c r="A398">
        <v>982974011</v>
      </c>
      <c r="B398">
        <v>6242022</v>
      </c>
      <c r="C398">
        <v>624</v>
      </c>
      <c r="D398">
        <v>2022</v>
      </c>
      <c r="E398" t="s">
        <v>261</v>
      </c>
      <c r="F398">
        <v>102973</v>
      </c>
      <c r="G398">
        <v>84420</v>
      </c>
      <c r="H398">
        <v>26025</v>
      </c>
      <c r="I398">
        <v>6085.6378382065504</v>
      </c>
      <c r="J398">
        <v>2923.8161491176411</v>
      </c>
      <c r="K398">
        <v>0</v>
      </c>
      <c r="L398">
        <v>0</v>
      </c>
      <c r="M398">
        <v>4507</v>
      </c>
      <c r="N398">
        <v>165870.4539873242</v>
      </c>
      <c r="O398">
        <v>144052.26</v>
      </c>
      <c r="P398">
        <v>2777</v>
      </c>
      <c r="Q398">
        <v>3296544.05</v>
      </c>
      <c r="R398">
        <v>112787</v>
      </c>
      <c r="S398">
        <v>17313</v>
      </c>
      <c r="T398">
        <v>555759.99834432418</v>
      </c>
      <c r="U398">
        <v>291063.82</v>
      </c>
      <c r="V398">
        <v>0</v>
      </c>
      <c r="W398">
        <v>302384.5</v>
      </c>
      <c r="X398">
        <v>40742.67</v>
      </c>
      <c r="Y398">
        <v>1</v>
      </c>
    </row>
    <row r="399" spans="1:25">
      <c r="A399">
        <v>982974011</v>
      </c>
      <c r="B399">
        <v>6242021</v>
      </c>
      <c r="C399">
        <v>624</v>
      </c>
      <c r="D399">
        <v>2021</v>
      </c>
      <c r="E399" t="s">
        <v>261</v>
      </c>
      <c r="F399">
        <v>96229.707214765091</v>
      </c>
      <c r="G399">
        <v>74648.996644295301</v>
      </c>
      <c r="H399">
        <v>24232.730704697991</v>
      </c>
      <c r="I399">
        <v>6085.6378382065504</v>
      </c>
      <c r="J399">
        <v>2923.8161491176411</v>
      </c>
      <c r="K399">
        <v>0</v>
      </c>
      <c r="L399">
        <v>409.98909395973152</v>
      </c>
      <c r="M399">
        <v>3082.6635906040269</v>
      </c>
      <c r="N399">
        <v>152162.77445712281</v>
      </c>
      <c r="O399">
        <v>106369.16</v>
      </c>
      <c r="P399">
        <v>2314</v>
      </c>
      <c r="Q399">
        <v>2962253.24</v>
      </c>
      <c r="R399">
        <v>108188</v>
      </c>
      <c r="S399">
        <v>12800.392764857879</v>
      </c>
      <c r="T399">
        <v>504691.26050198072</v>
      </c>
      <c r="U399">
        <v>294627.64</v>
      </c>
      <c r="V399">
        <v>0</v>
      </c>
      <c r="W399">
        <v>300118.21999999997</v>
      </c>
      <c r="X399">
        <v>34057.15</v>
      </c>
      <c r="Y399">
        <v>1</v>
      </c>
    </row>
    <row r="400" spans="1:25">
      <c r="A400">
        <v>982974011</v>
      </c>
      <c r="B400">
        <v>6242020</v>
      </c>
      <c r="C400">
        <v>624</v>
      </c>
      <c r="D400">
        <v>2020</v>
      </c>
      <c r="E400" t="s">
        <v>261</v>
      </c>
      <c r="F400">
        <v>105693.809730669</v>
      </c>
      <c r="G400">
        <v>70872.873153779321</v>
      </c>
      <c r="H400">
        <v>22940.87749782798</v>
      </c>
      <c r="I400">
        <v>6085.6378382065504</v>
      </c>
      <c r="J400">
        <v>2923.8161491176411</v>
      </c>
      <c r="K400">
        <v>0</v>
      </c>
      <c r="L400">
        <v>576.46307558644651</v>
      </c>
      <c r="M400">
        <v>5413.8331885317111</v>
      </c>
      <c r="N400">
        <v>156644.96310982641</v>
      </c>
      <c r="O400">
        <v>97027.67</v>
      </c>
      <c r="P400">
        <v>2115</v>
      </c>
      <c r="Q400">
        <v>2719620.94</v>
      </c>
      <c r="R400">
        <v>105467</v>
      </c>
      <c r="S400">
        <v>8823.6506238859183</v>
      </c>
      <c r="T400">
        <v>483454.2649007123</v>
      </c>
      <c r="U400">
        <v>292181.03000000003</v>
      </c>
      <c r="V400">
        <v>0</v>
      </c>
      <c r="W400">
        <v>294647.34999999998</v>
      </c>
      <c r="X400">
        <v>32609.5</v>
      </c>
      <c r="Y400">
        <v>1</v>
      </c>
    </row>
    <row r="401" spans="1:25">
      <c r="A401">
        <v>982974011</v>
      </c>
      <c r="B401">
        <v>6242018</v>
      </c>
      <c r="C401">
        <v>624</v>
      </c>
      <c r="D401">
        <v>2018</v>
      </c>
      <c r="E401" t="s">
        <v>261</v>
      </c>
      <c r="F401">
        <v>106472.44852941181</v>
      </c>
      <c r="G401">
        <v>63258.465073529413</v>
      </c>
      <c r="H401">
        <v>18489.89154411765</v>
      </c>
      <c r="I401">
        <v>6085.6378382065504</v>
      </c>
      <c r="J401">
        <v>2923.8161491176411</v>
      </c>
      <c r="K401">
        <v>0</v>
      </c>
      <c r="L401">
        <v>3413.535845588236</v>
      </c>
      <c r="M401">
        <v>3031.1112132352941</v>
      </c>
      <c r="N401">
        <v>153805.8289873242</v>
      </c>
      <c r="O401">
        <v>74769.289999999994</v>
      </c>
      <c r="P401">
        <v>1837</v>
      </c>
      <c r="Q401">
        <v>2505368.63</v>
      </c>
      <c r="R401">
        <v>101977</v>
      </c>
      <c r="S401">
        <v>13539.719557195571</v>
      </c>
      <c r="T401">
        <v>463895.85116851982</v>
      </c>
      <c r="U401">
        <v>293036.58</v>
      </c>
      <c r="V401">
        <v>0</v>
      </c>
      <c r="W401">
        <v>288636.28999999998</v>
      </c>
      <c r="X401">
        <v>31107.89</v>
      </c>
      <c r="Y401">
        <v>1</v>
      </c>
    </row>
    <row r="402" spans="1:25">
      <c r="A402">
        <v>982974011</v>
      </c>
      <c r="B402">
        <v>6242019</v>
      </c>
      <c r="C402">
        <v>624</v>
      </c>
      <c r="D402">
        <v>2019</v>
      </c>
      <c r="E402" t="s">
        <v>261</v>
      </c>
      <c r="F402">
        <v>102553.2910714286</v>
      </c>
      <c r="G402">
        <v>66450.918749999997</v>
      </c>
      <c r="H402">
        <v>23048.27678571429</v>
      </c>
      <c r="I402">
        <v>6085.6378382065504</v>
      </c>
      <c r="J402">
        <v>2923.8161491176411</v>
      </c>
      <c r="K402">
        <v>0</v>
      </c>
      <c r="L402">
        <v>1500.28125</v>
      </c>
      <c r="M402">
        <v>3436.9080357142848</v>
      </c>
      <c r="N402">
        <v>150028.1977373242</v>
      </c>
      <c r="O402">
        <v>87133.71</v>
      </c>
      <c r="P402">
        <v>2136</v>
      </c>
      <c r="Q402">
        <v>2671782.29</v>
      </c>
      <c r="R402">
        <v>111508</v>
      </c>
      <c r="S402">
        <v>9309.7472924187732</v>
      </c>
      <c r="T402">
        <v>479072.97022974299</v>
      </c>
      <c r="U402">
        <v>293593.88</v>
      </c>
      <c r="V402">
        <v>0</v>
      </c>
      <c r="W402">
        <v>294461.71000000002</v>
      </c>
      <c r="X402">
        <v>32457.81</v>
      </c>
      <c r="Y402">
        <v>1</v>
      </c>
    </row>
    <row r="403" spans="1:25">
      <c r="A403">
        <v>918999361</v>
      </c>
      <c r="B403">
        <v>6252020</v>
      </c>
      <c r="C403">
        <v>625</v>
      </c>
      <c r="D403">
        <v>2020</v>
      </c>
      <c r="E403" t="s">
        <v>103</v>
      </c>
      <c r="F403">
        <v>518.7098175499566</v>
      </c>
      <c r="G403">
        <v>1814.9496090356211</v>
      </c>
      <c r="H403">
        <v>1521.9052997393569</v>
      </c>
      <c r="I403">
        <v>215.18083071355591</v>
      </c>
      <c r="J403">
        <v>0</v>
      </c>
      <c r="K403">
        <v>0</v>
      </c>
      <c r="L403">
        <v>0</v>
      </c>
      <c r="M403">
        <v>0</v>
      </c>
      <c r="N403">
        <v>1026.934957559776</v>
      </c>
      <c r="O403">
        <v>2202.81</v>
      </c>
      <c r="P403">
        <v>65</v>
      </c>
      <c r="Q403">
        <v>95490.45</v>
      </c>
      <c r="R403">
        <v>2551</v>
      </c>
      <c r="S403">
        <v>85.368983957219243</v>
      </c>
      <c r="T403">
        <v>11025.990463517001</v>
      </c>
      <c r="U403">
        <v>6621.13</v>
      </c>
      <c r="V403">
        <v>0</v>
      </c>
      <c r="W403">
        <v>10054.89</v>
      </c>
      <c r="X403">
        <v>165.87</v>
      </c>
      <c r="Y403">
        <v>1</v>
      </c>
    </row>
    <row r="404" spans="1:25">
      <c r="A404">
        <v>918999361</v>
      </c>
      <c r="B404">
        <v>6252018</v>
      </c>
      <c r="C404">
        <v>625</v>
      </c>
      <c r="D404">
        <v>2018</v>
      </c>
      <c r="E404" t="s">
        <v>103</v>
      </c>
      <c r="F404">
        <v>1207.239889705882</v>
      </c>
      <c r="G404">
        <v>434.47058823529409</v>
      </c>
      <c r="H404">
        <v>0</v>
      </c>
      <c r="I404">
        <v>215.18083071355591</v>
      </c>
      <c r="J404">
        <v>0</v>
      </c>
      <c r="K404">
        <v>0</v>
      </c>
      <c r="L404">
        <v>0</v>
      </c>
      <c r="M404">
        <v>0</v>
      </c>
      <c r="N404">
        <v>1856.891308654732</v>
      </c>
      <c r="O404">
        <v>2355.3200000000002</v>
      </c>
      <c r="P404">
        <v>86</v>
      </c>
      <c r="Q404">
        <v>88807.28</v>
      </c>
      <c r="R404">
        <v>2278</v>
      </c>
      <c r="S404">
        <v>601.53874538745379</v>
      </c>
      <c r="T404">
        <v>11632.276274042189</v>
      </c>
      <c r="U404">
        <v>6621.13</v>
      </c>
      <c r="V404">
        <v>0</v>
      </c>
      <c r="W404">
        <v>9219.66</v>
      </c>
      <c r="X404">
        <v>165.87</v>
      </c>
      <c r="Y404">
        <v>1</v>
      </c>
    </row>
    <row r="405" spans="1:25">
      <c r="A405">
        <v>918999361</v>
      </c>
      <c r="B405">
        <v>6252021</v>
      </c>
      <c r="C405">
        <v>625</v>
      </c>
      <c r="D405">
        <v>2021</v>
      </c>
      <c r="E405" t="s">
        <v>103</v>
      </c>
      <c r="F405">
        <v>1712.2466442953021</v>
      </c>
      <c r="G405">
        <v>2254.42365771812</v>
      </c>
      <c r="H405">
        <v>1359.0570469798661</v>
      </c>
      <c r="I405">
        <v>215.18083071355591</v>
      </c>
      <c r="J405">
        <v>0</v>
      </c>
      <c r="K405">
        <v>0</v>
      </c>
      <c r="L405">
        <v>0</v>
      </c>
      <c r="M405">
        <v>0</v>
      </c>
      <c r="N405">
        <v>2822.7940857471121</v>
      </c>
      <c r="O405">
        <v>2137.16</v>
      </c>
      <c r="P405">
        <v>65</v>
      </c>
      <c r="Q405">
        <v>137938.73000000001</v>
      </c>
      <c r="R405">
        <v>2872</v>
      </c>
      <c r="S405">
        <v>0</v>
      </c>
      <c r="T405">
        <v>16223.463068747111</v>
      </c>
      <c r="U405">
        <v>8142.24</v>
      </c>
      <c r="V405">
        <v>0</v>
      </c>
      <c r="W405">
        <v>10087.790000000001</v>
      </c>
      <c r="X405">
        <v>165.87</v>
      </c>
      <c r="Y405">
        <v>1</v>
      </c>
    </row>
    <row r="406" spans="1:25">
      <c r="A406">
        <v>918999361</v>
      </c>
      <c r="B406">
        <v>6252019</v>
      </c>
      <c r="C406">
        <v>625</v>
      </c>
      <c r="D406">
        <v>2019</v>
      </c>
      <c r="E406" t="s">
        <v>103</v>
      </c>
      <c r="F406">
        <v>717.71696428571431</v>
      </c>
      <c r="G406">
        <v>1104.6026785714289</v>
      </c>
      <c r="H406">
        <v>834.22232142857138</v>
      </c>
      <c r="I406">
        <v>215.18083071355591</v>
      </c>
      <c r="J406">
        <v>0</v>
      </c>
      <c r="K406">
        <v>0</v>
      </c>
      <c r="L406">
        <v>0</v>
      </c>
      <c r="M406">
        <v>0</v>
      </c>
      <c r="N406">
        <v>1203.278152142128</v>
      </c>
      <c r="O406">
        <v>2268.46</v>
      </c>
      <c r="P406">
        <v>86</v>
      </c>
      <c r="Q406">
        <v>97283.199999999997</v>
      </c>
      <c r="R406">
        <v>2369</v>
      </c>
      <c r="S406">
        <v>108.6137184115523</v>
      </c>
      <c r="T406">
        <v>11203.400872553681</v>
      </c>
      <c r="U406">
        <v>6621.13</v>
      </c>
      <c r="V406">
        <v>0</v>
      </c>
      <c r="W406">
        <v>9219.66</v>
      </c>
      <c r="X406">
        <v>165.87</v>
      </c>
      <c r="Y406">
        <v>1</v>
      </c>
    </row>
    <row r="407" spans="1:25">
      <c r="A407">
        <v>918999361</v>
      </c>
      <c r="B407">
        <v>6252022</v>
      </c>
      <c r="C407">
        <v>625</v>
      </c>
      <c r="D407">
        <v>2022</v>
      </c>
      <c r="E407" t="s">
        <v>103</v>
      </c>
      <c r="F407">
        <v>1814</v>
      </c>
      <c r="G407">
        <v>1241</v>
      </c>
      <c r="H407">
        <v>138</v>
      </c>
      <c r="I407">
        <v>215.18083071355591</v>
      </c>
      <c r="J407">
        <v>0</v>
      </c>
      <c r="K407">
        <v>0</v>
      </c>
      <c r="L407">
        <v>0</v>
      </c>
      <c r="M407">
        <v>0</v>
      </c>
      <c r="N407">
        <v>3132.1808307135561</v>
      </c>
      <c r="O407">
        <v>2071.5100000000002</v>
      </c>
      <c r="P407">
        <v>65</v>
      </c>
      <c r="Q407">
        <v>135897.51999999999</v>
      </c>
      <c r="R407">
        <v>3452</v>
      </c>
      <c r="S407">
        <v>0</v>
      </c>
      <c r="T407">
        <v>16955.467371713559</v>
      </c>
      <c r="U407">
        <v>8142.24</v>
      </c>
      <c r="V407">
        <v>0</v>
      </c>
      <c r="W407">
        <v>10087.790000000001</v>
      </c>
      <c r="X407">
        <v>165.87</v>
      </c>
      <c r="Y407">
        <v>1</v>
      </c>
    </row>
    <row r="408" spans="1:25">
      <c r="A408">
        <v>925549738</v>
      </c>
      <c r="B408">
        <v>6592022</v>
      </c>
      <c r="C408">
        <v>659</v>
      </c>
      <c r="D408">
        <v>2022</v>
      </c>
      <c r="E408" t="s">
        <v>188</v>
      </c>
      <c r="F408">
        <v>441</v>
      </c>
      <c r="G408">
        <v>223</v>
      </c>
      <c r="H408">
        <v>18</v>
      </c>
      <c r="I408">
        <v>14.270941328221969</v>
      </c>
      <c r="J408">
        <v>-18.718025535685559</v>
      </c>
      <c r="K408">
        <v>0</v>
      </c>
      <c r="L408">
        <v>0</v>
      </c>
      <c r="M408">
        <v>0</v>
      </c>
      <c r="N408">
        <v>641.5529157925364</v>
      </c>
      <c r="O408">
        <v>0</v>
      </c>
      <c r="P408">
        <v>0</v>
      </c>
      <c r="Q408">
        <v>5249.98</v>
      </c>
      <c r="R408">
        <v>183</v>
      </c>
      <c r="S408">
        <v>0</v>
      </c>
      <c r="T408">
        <v>1216.726421792536</v>
      </c>
      <c r="U408">
        <v>0</v>
      </c>
      <c r="V408">
        <v>0</v>
      </c>
      <c r="W408">
        <v>2920.15</v>
      </c>
      <c r="X408">
        <v>0</v>
      </c>
      <c r="Y408">
        <v>0</v>
      </c>
    </row>
    <row r="409" spans="1:25">
      <c r="A409">
        <v>925549738</v>
      </c>
      <c r="B409">
        <v>6592021</v>
      </c>
      <c r="C409">
        <v>659</v>
      </c>
      <c r="D409">
        <v>2021</v>
      </c>
      <c r="E409" t="s">
        <v>188</v>
      </c>
      <c r="F409">
        <v>1056.470637583893</v>
      </c>
      <c r="G409">
        <v>197.24916107382549</v>
      </c>
      <c r="H409">
        <v>27.883389261744959</v>
      </c>
      <c r="I409">
        <v>14.270941328221969</v>
      </c>
      <c r="J409">
        <v>-18.718025535685559</v>
      </c>
      <c r="K409">
        <v>0</v>
      </c>
      <c r="L409">
        <v>0</v>
      </c>
      <c r="M409">
        <v>0</v>
      </c>
      <c r="N409">
        <v>1221.389325188509</v>
      </c>
      <c r="O409">
        <v>0</v>
      </c>
      <c r="P409">
        <v>0</v>
      </c>
      <c r="Q409">
        <v>5394.41</v>
      </c>
      <c r="R409">
        <v>184</v>
      </c>
      <c r="S409">
        <v>0</v>
      </c>
      <c r="T409">
        <v>1808.351752188509</v>
      </c>
      <c r="U409">
        <v>0</v>
      </c>
      <c r="V409">
        <v>0</v>
      </c>
      <c r="W409">
        <v>2920.15</v>
      </c>
      <c r="X409">
        <v>0</v>
      </c>
      <c r="Y409">
        <v>0</v>
      </c>
    </row>
    <row r="410" spans="1:25">
      <c r="A410">
        <v>925549738</v>
      </c>
      <c r="B410">
        <v>6592018</v>
      </c>
      <c r="C410">
        <v>659</v>
      </c>
      <c r="D410">
        <v>2018</v>
      </c>
      <c r="E410" t="s">
        <v>188</v>
      </c>
      <c r="F410">
        <v>722.98621323529403</v>
      </c>
      <c r="G410">
        <v>152.74356617647061</v>
      </c>
      <c r="H410">
        <v>0</v>
      </c>
      <c r="I410">
        <v>14.270941328221969</v>
      </c>
      <c r="J410">
        <v>-18.718025535685559</v>
      </c>
      <c r="K410">
        <v>0</v>
      </c>
      <c r="L410">
        <v>0</v>
      </c>
      <c r="M410">
        <v>0</v>
      </c>
      <c r="N410">
        <v>871.28269520430104</v>
      </c>
      <c r="O410">
        <v>0</v>
      </c>
      <c r="P410">
        <v>0</v>
      </c>
      <c r="Q410">
        <v>5493.39</v>
      </c>
      <c r="R410">
        <v>167</v>
      </c>
      <c r="S410">
        <v>0</v>
      </c>
      <c r="T410">
        <v>1448.638928204301</v>
      </c>
      <c r="U410">
        <v>0</v>
      </c>
      <c r="V410">
        <v>0</v>
      </c>
      <c r="W410">
        <v>2130.44</v>
      </c>
      <c r="X410">
        <v>0</v>
      </c>
      <c r="Y410">
        <v>0</v>
      </c>
    </row>
    <row r="411" spans="1:25">
      <c r="A411">
        <v>925549738</v>
      </c>
      <c r="B411">
        <v>6592020</v>
      </c>
      <c r="C411">
        <v>659</v>
      </c>
      <c r="D411">
        <v>2020</v>
      </c>
      <c r="E411" t="s">
        <v>188</v>
      </c>
      <c r="F411">
        <v>842.76976542137265</v>
      </c>
      <c r="G411">
        <v>71.656820156385749</v>
      </c>
      <c r="H411">
        <v>0</v>
      </c>
      <c r="I411">
        <v>14.270941328221969</v>
      </c>
      <c r="J411">
        <v>-18.718025535685559</v>
      </c>
      <c r="K411">
        <v>0</v>
      </c>
      <c r="L411">
        <v>0</v>
      </c>
      <c r="M411">
        <v>0</v>
      </c>
      <c r="N411">
        <v>909.97950137029477</v>
      </c>
      <c r="O411">
        <v>0</v>
      </c>
      <c r="P411">
        <v>0</v>
      </c>
      <c r="Q411">
        <v>5327.75</v>
      </c>
      <c r="R411">
        <v>178</v>
      </c>
      <c r="S411">
        <v>0</v>
      </c>
      <c r="T411">
        <v>1485.9624263702949</v>
      </c>
      <c r="U411">
        <v>0</v>
      </c>
      <c r="V411">
        <v>0</v>
      </c>
      <c r="W411">
        <v>2920.15</v>
      </c>
      <c r="X411">
        <v>0</v>
      </c>
      <c r="Y411">
        <v>0</v>
      </c>
    </row>
    <row r="412" spans="1:25">
      <c r="A412">
        <v>925549738</v>
      </c>
      <c r="B412">
        <v>6592019</v>
      </c>
      <c r="C412">
        <v>659</v>
      </c>
      <c r="D412">
        <v>2019</v>
      </c>
      <c r="E412" t="s">
        <v>188</v>
      </c>
      <c r="F412">
        <v>700.13125000000002</v>
      </c>
      <c r="G412">
        <v>71.441964285714292</v>
      </c>
      <c r="H412">
        <v>0</v>
      </c>
      <c r="I412">
        <v>14.270941328221969</v>
      </c>
      <c r="J412">
        <v>-18.718025535685559</v>
      </c>
      <c r="K412">
        <v>0</v>
      </c>
      <c r="L412">
        <v>0</v>
      </c>
      <c r="M412">
        <v>0</v>
      </c>
      <c r="N412">
        <v>767.12613007825075</v>
      </c>
      <c r="O412">
        <v>0</v>
      </c>
      <c r="P412">
        <v>0</v>
      </c>
      <c r="Q412">
        <v>5329.77</v>
      </c>
      <c r="R412">
        <v>191</v>
      </c>
      <c r="S412">
        <v>0</v>
      </c>
      <c r="T412">
        <v>1356.2599490782511</v>
      </c>
      <c r="U412">
        <v>0</v>
      </c>
      <c r="V412">
        <v>0</v>
      </c>
      <c r="W412">
        <v>2130.44</v>
      </c>
      <c r="X412">
        <v>0</v>
      </c>
      <c r="Y412">
        <v>0</v>
      </c>
    </row>
    <row r="413" spans="1:25">
      <c r="A413">
        <v>980489698</v>
      </c>
      <c r="B413">
        <v>6752019</v>
      </c>
      <c r="C413">
        <v>675</v>
      </c>
      <c r="D413">
        <v>2019</v>
      </c>
      <c r="E413" t="s">
        <v>104</v>
      </c>
      <c r="F413">
        <v>291885.48749999999</v>
      </c>
      <c r="G413">
        <v>166060.80089285711</v>
      </c>
      <c r="H413">
        <v>57155.769642857143</v>
      </c>
      <c r="I413">
        <v>15170.48572803497</v>
      </c>
      <c r="J413">
        <v>-14020.06967106449</v>
      </c>
      <c r="K413">
        <v>233.4</v>
      </c>
      <c r="L413">
        <v>1374.983035714286</v>
      </c>
      <c r="M413">
        <v>9535.8535714285699</v>
      </c>
      <c r="N413">
        <v>391263.49819982762</v>
      </c>
      <c r="O413">
        <v>282599.01</v>
      </c>
      <c r="P413">
        <v>10591</v>
      </c>
      <c r="Q413">
        <v>5623357.8099999996</v>
      </c>
      <c r="R413">
        <v>236535</v>
      </c>
      <c r="S413">
        <v>46485.563176895303</v>
      </c>
      <c r="T413">
        <v>1126050.0358307229</v>
      </c>
      <c r="U413">
        <v>366187.53</v>
      </c>
      <c r="V413">
        <v>15293.79</v>
      </c>
      <c r="W413">
        <v>712015.73</v>
      </c>
      <c r="X413">
        <v>194549.7</v>
      </c>
      <c r="Y413">
        <v>1</v>
      </c>
    </row>
    <row r="414" spans="1:25">
      <c r="A414">
        <v>980489698</v>
      </c>
      <c r="B414">
        <v>6752020</v>
      </c>
      <c r="C414">
        <v>675</v>
      </c>
      <c r="D414">
        <v>2020</v>
      </c>
      <c r="E414" t="s">
        <v>104</v>
      </c>
      <c r="F414">
        <v>300033.52302345779</v>
      </c>
      <c r="G414">
        <v>155520.96785403989</v>
      </c>
      <c r="H414">
        <v>110785.7219808862</v>
      </c>
      <c r="I414">
        <v>15170.48572803497</v>
      </c>
      <c r="J414">
        <v>-14020.06967106449</v>
      </c>
      <c r="K414">
        <v>233.4</v>
      </c>
      <c r="L414">
        <v>17944.15117289314</v>
      </c>
      <c r="M414">
        <v>10107.889661164199</v>
      </c>
      <c r="N414">
        <v>318100.54411952483</v>
      </c>
      <c r="O414">
        <v>299631.65000000002</v>
      </c>
      <c r="P414">
        <v>10735</v>
      </c>
      <c r="Q414">
        <v>6437268.3300000001</v>
      </c>
      <c r="R414">
        <v>244565</v>
      </c>
      <c r="S414">
        <v>94065.675579322633</v>
      </c>
      <c r="T414">
        <v>1170712.648204847</v>
      </c>
      <c r="U414">
        <v>370437.35</v>
      </c>
      <c r="V414">
        <v>13479.58</v>
      </c>
      <c r="W414">
        <v>716233.8</v>
      </c>
      <c r="X414">
        <v>193695.11</v>
      </c>
      <c r="Y414">
        <v>1</v>
      </c>
    </row>
    <row r="415" spans="1:25">
      <c r="A415">
        <v>980489698</v>
      </c>
      <c r="B415">
        <v>6752021</v>
      </c>
      <c r="C415">
        <v>675</v>
      </c>
      <c r="D415">
        <v>2021</v>
      </c>
      <c r="E415" t="s">
        <v>104</v>
      </c>
      <c r="F415">
        <v>340751.54026845639</v>
      </c>
      <c r="G415">
        <v>165241.0956375839</v>
      </c>
      <c r="H415">
        <v>110445.07214765099</v>
      </c>
      <c r="I415">
        <v>15170.48572803497</v>
      </c>
      <c r="J415">
        <v>-14020.06967106449</v>
      </c>
      <c r="K415">
        <v>233.4</v>
      </c>
      <c r="L415">
        <v>1034.7835570469799</v>
      </c>
      <c r="M415">
        <v>11054.214765100671</v>
      </c>
      <c r="N415">
        <v>384842.38149321207</v>
      </c>
      <c r="O415">
        <v>288637.8</v>
      </c>
      <c r="P415">
        <v>11608</v>
      </c>
      <c r="Q415">
        <v>6700023.8700000001</v>
      </c>
      <c r="R415">
        <v>263067</v>
      </c>
      <c r="S415">
        <v>48257.967269595181</v>
      </c>
      <c r="T415">
        <v>1229828.3755118069</v>
      </c>
      <c r="U415">
        <v>370437.35</v>
      </c>
      <c r="V415">
        <v>13479.58</v>
      </c>
      <c r="W415">
        <v>716282.55</v>
      </c>
      <c r="X415">
        <v>193695.11</v>
      </c>
      <c r="Y415">
        <v>1</v>
      </c>
    </row>
    <row r="416" spans="1:25">
      <c r="A416">
        <v>980489698</v>
      </c>
      <c r="B416">
        <v>6752018</v>
      </c>
      <c r="C416">
        <v>675</v>
      </c>
      <c r="D416">
        <v>2018</v>
      </c>
      <c r="E416" t="s">
        <v>104</v>
      </c>
      <c r="F416">
        <v>291227.671875</v>
      </c>
      <c r="G416">
        <v>155367.3612132353</v>
      </c>
      <c r="H416">
        <v>72419.684742647049</v>
      </c>
      <c r="I416">
        <v>15170.48572803497</v>
      </c>
      <c r="J416">
        <v>-14020.06967106449</v>
      </c>
      <c r="K416">
        <v>233.4</v>
      </c>
      <c r="L416">
        <v>179.89797794117649</v>
      </c>
      <c r="M416">
        <v>6691.2996323529414</v>
      </c>
      <c r="N416">
        <v>368687.9667922646</v>
      </c>
      <c r="O416">
        <v>288639.82</v>
      </c>
      <c r="P416">
        <v>10664</v>
      </c>
      <c r="Q416">
        <v>5141073.72</v>
      </c>
      <c r="R416">
        <v>223450</v>
      </c>
      <c r="S416">
        <v>46712.712177121772</v>
      </c>
      <c r="T416">
        <v>1055114.2804073859</v>
      </c>
      <c r="U416">
        <v>366187.52000000002</v>
      </c>
      <c r="V416">
        <v>15293.78</v>
      </c>
      <c r="W416">
        <v>715274.51</v>
      </c>
      <c r="X416">
        <v>191398.29</v>
      </c>
      <c r="Y416">
        <v>1</v>
      </c>
    </row>
    <row r="417" spans="1:25">
      <c r="A417">
        <v>980489698</v>
      </c>
      <c r="B417">
        <v>6752022</v>
      </c>
      <c r="C417">
        <v>675</v>
      </c>
      <c r="D417">
        <v>2022</v>
      </c>
      <c r="E417" t="s">
        <v>104</v>
      </c>
      <c r="F417">
        <v>353904</v>
      </c>
      <c r="G417">
        <v>157053</v>
      </c>
      <c r="H417">
        <v>98348.999999999985</v>
      </c>
      <c r="I417">
        <v>15170.48572803497</v>
      </c>
      <c r="J417">
        <v>-14020.06967106449</v>
      </c>
      <c r="K417">
        <v>233.4</v>
      </c>
      <c r="L417">
        <v>13171</v>
      </c>
      <c r="M417">
        <v>12144</v>
      </c>
      <c r="N417">
        <v>388676.81605697051</v>
      </c>
      <c r="O417">
        <v>281126.43</v>
      </c>
      <c r="P417">
        <v>10489</v>
      </c>
      <c r="Q417">
        <v>6982281.5</v>
      </c>
      <c r="R417">
        <v>245971</v>
      </c>
      <c r="S417">
        <v>17283</v>
      </c>
      <c r="T417">
        <v>1204996.38842797</v>
      </c>
      <c r="U417">
        <v>373126.52</v>
      </c>
      <c r="V417">
        <v>13479.58</v>
      </c>
      <c r="W417">
        <v>728604.8</v>
      </c>
      <c r="X417">
        <v>196359.91</v>
      </c>
      <c r="Y417">
        <v>1</v>
      </c>
    </row>
    <row r="418" spans="1:25">
      <c r="A418">
        <v>987059729</v>
      </c>
      <c r="B418">
        <v>6852019</v>
      </c>
      <c r="C418">
        <v>685</v>
      </c>
      <c r="D418">
        <v>2019</v>
      </c>
      <c r="E418" t="s">
        <v>189</v>
      </c>
      <c r="F418">
        <v>2980.778571428571</v>
      </c>
      <c r="G418">
        <v>293.46160714285708</v>
      </c>
      <c r="H418">
        <v>0</v>
      </c>
      <c r="I418">
        <v>59.90987838620687</v>
      </c>
      <c r="J418">
        <v>0</v>
      </c>
      <c r="K418">
        <v>0</v>
      </c>
      <c r="L418">
        <v>0</v>
      </c>
      <c r="M418">
        <v>0</v>
      </c>
      <c r="N418">
        <v>3334.150056957636</v>
      </c>
      <c r="O418">
        <v>0</v>
      </c>
      <c r="P418">
        <v>0</v>
      </c>
      <c r="Q418">
        <v>21037.29</v>
      </c>
      <c r="R418">
        <v>605</v>
      </c>
      <c r="S418">
        <v>2665.469314079422</v>
      </c>
      <c r="T418">
        <v>8176.1049340370582</v>
      </c>
      <c r="U418">
        <v>0</v>
      </c>
      <c r="V418">
        <v>0</v>
      </c>
      <c r="W418">
        <v>776.04</v>
      </c>
      <c r="X418">
        <v>10.09</v>
      </c>
      <c r="Y418">
        <v>0</v>
      </c>
    </row>
    <row r="419" spans="1:25">
      <c r="A419">
        <v>987059729</v>
      </c>
      <c r="B419">
        <v>6852020</v>
      </c>
      <c r="C419">
        <v>685</v>
      </c>
      <c r="D419">
        <v>2020</v>
      </c>
      <c r="E419" t="s">
        <v>189</v>
      </c>
      <c r="F419">
        <v>1019.238053866203</v>
      </c>
      <c r="G419">
        <v>267.37619461337971</v>
      </c>
      <c r="H419">
        <v>0</v>
      </c>
      <c r="I419">
        <v>59.90987838620687</v>
      </c>
      <c r="J419">
        <v>0</v>
      </c>
      <c r="K419">
        <v>0</v>
      </c>
      <c r="L419">
        <v>0</v>
      </c>
      <c r="M419">
        <v>0</v>
      </c>
      <c r="N419">
        <v>1346.5241268657901</v>
      </c>
      <c r="O419">
        <v>0</v>
      </c>
      <c r="P419">
        <v>0</v>
      </c>
      <c r="Q419">
        <v>18466.84</v>
      </c>
      <c r="R419">
        <v>595</v>
      </c>
      <c r="S419">
        <v>0</v>
      </c>
      <c r="T419">
        <v>3320.9970748657902</v>
      </c>
      <c r="U419">
        <v>0</v>
      </c>
      <c r="V419">
        <v>0</v>
      </c>
      <c r="W419">
        <v>588.02</v>
      </c>
      <c r="X419">
        <v>5.04</v>
      </c>
      <c r="Y419">
        <v>0</v>
      </c>
    </row>
    <row r="420" spans="1:25">
      <c r="A420">
        <v>987059729</v>
      </c>
      <c r="B420">
        <v>6852018</v>
      </c>
      <c r="C420">
        <v>685</v>
      </c>
      <c r="D420">
        <v>2018</v>
      </c>
      <c r="E420" t="s">
        <v>189</v>
      </c>
      <c r="F420">
        <v>295.30422794117652</v>
      </c>
      <c r="G420">
        <v>286.25275735294122</v>
      </c>
      <c r="H420">
        <v>0</v>
      </c>
      <c r="I420">
        <v>59.90987838620687</v>
      </c>
      <c r="J420">
        <v>0</v>
      </c>
      <c r="K420">
        <v>0</v>
      </c>
      <c r="L420">
        <v>0</v>
      </c>
      <c r="M420">
        <v>0</v>
      </c>
      <c r="N420">
        <v>641.46686368032442</v>
      </c>
      <c r="O420">
        <v>0</v>
      </c>
      <c r="P420">
        <v>0</v>
      </c>
      <c r="Q420">
        <v>21766.51</v>
      </c>
      <c r="R420">
        <v>630</v>
      </c>
      <c r="S420">
        <v>0</v>
      </c>
      <c r="T420">
        <v>2897.425160680325</v>
      </c>
      <c r="U420">
        <v>0</v>
      </c>
      <c r="V420">
        <v>0</v>
      </c>
      <c r="W420">
        <v>776.04</v>
      </c>
      <c r="X420">
        <v>10.09</v>
      </c>
      <c r="Y420">
        <v>0</v>
      </c>
    </row>
    <row r="421" spans="1:25">
      <c r="A421">
        <v>987059729</v>
      </c>
      <c r="B421">
        <v>6852021</v>
      </c>
      <c r="C421">
        <v>685</v>
      </c>
      <c r="D421">
        <v>2021</v>
      </c>
      <c r="E421" t="s">
        <v>189</v>
      </c>
      <c r="F421">
        <v>560.76593959731542</v>
      </c>
      <c r="G421">
        <v>474.01761744966439</v>
      </c>
      <c r="H421">
        <v>0</v>
      </c>
      <c r="I421">
        <v>59.90987838620687</v>
      </c>
      <c r="J421">
        <v>0</v>
      </c>
      <c r="K421">
        <v>0</v>
      </c>
      <c r="L421">
        <v>0</v>
      </c>
      <c r="M421">
        <v>0</v>
      </c>
      <c r="N421">
        <v>1094.693435433187</v>
      </c>
      <c r="O421">
        <v>0</v>
      </c>
      <c r="P421">
        <v>0</v>
      </c>
      <c r="Q421">
        <v>17963.86</v>
      </c>
      <c r="R421">
        <v>498</v>
      </c>
      <c r="S421">
        <v>0</v>
      </c>
      <c r="T421">
        <v>2934.5937774331869</v>
      </c>
      <c r="U421">
        <v>0</v>
      </c>
      <c r="V421">
        <v>0</v>
      </c>
      <c r="W421">
        <v>1152.0899999999999</v>
      </c>
      <c r="X421">
        <v>5.04</v>
      </c>
      <c r="Y421">
        <v>0</v>
      </c>
    </row>
    <row r="422" spans="1:25">
      <c r="A422">
        <v>987059729</v>
      </c>
      <c r="B422">
        <v>6852022</v>
      </c>
      <c r="C422">
        <v>685</v>
      </c>
      <c r="D422">
        <v>2022</v>
      </c>
      <c r="E422" t="s">
        <v>189</v>
      </c>
      <c r="F422">
        <v>403.99999999999989</v>
      </c>
      <c r="G422">
        <v>639</v>
      </c>
      <c r="H422">
        <v>0</v>
      </c>
      <c r="I422">
        <v>59.90987838620687</v>
      </c>
      <c r="J422">
        <v>0</v>
      </c>
      <c r="K422">
        <v>0</v>
      </c>
      <c r="L422">
        <v>0</v>
      </c>
      <c r="M422">
        <v>0</v>
      </c>
      <c r="N422">
        <v>1102.9098783862071</v>
      </c>
      <c r="O422">
        <v>0</v>
      </c>
      <c r="P422">
        <v>0</v>
      </c>
      <c r="Q422">
        <v>17461.89</v>
      </c>
      <c r="R422">
        <v>497</v>
      </c>
      <c r="S422">
        <v>0</v>
      </c>
      <c r="T422">
        <v>2904.3130613862072</v>
      </c>
      <c r="U422">
        <v>0</v>
      </c>
      <c r="V422">
        <v>0</v>
      </c>
      <c r="W422">
        <v>1152.0899999999999</v>
      </c>
      <c r="X422">
        <v>5.04</v>
      </c>
      <c r="Y422">
        <v>0</v>
      </c>
    </row>
    <row r="423" spans="1:25">
      <c r="A423">
        <v>987626844</v>
      </c>
      <c r="B423">
        <v>6932021</v>
      </c>
      <c r="C423">
        <v>693</v>
      </c>
      <c r="D423">
        <v>2021</v>
      </c>
      <c r="E423" t="s">
        <v>190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</row>
    <row r="424" spans="1:25">
      <c r="A424">
        <v>987626844</v>
      </c>
      <c r="B424">
        <v>6932022</v>
      </c>
      <c r="C424">
        <v>693</v>
      </c>
      <c r="D424">
        <v>2022</v>
      </c>
      <c r="E424" t="s">
        <v>190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</row>
    <row r="425" spans="1:25">
      <c r="A425">
        <v>987626844</v>
      </c>
      <c r="B425">
        <v>6932018</v>
      </c>
      <c r="C425">
        <v>693</v>
      </c>
      <c r="D425">
        <v>2018</v>
      </c>
      <c r="E425" t="s">
        <v>190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</row>
    <row r="426" spans="1:25">
      <c r="A426">
        <v>987626844</v>
      </c>
      <c r="B426">
        <v>6932020</v>
      </c>
      <c r="C426">
        <v>693</v>
      </c>
      <c r="D426">
        <v>2020</v>
      </c>
      <c r="E426" t="s">
        <v>190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</row>
    <row r="427" spans="1:25">
      <c r="A427">
        <v>987626844</v>
      </c>
      <c r="B427">
        <v>6932019</v>
      </c>
      <c r="C427">
        <v>693</v>
      </c>
      <c r="D427">
        <v>2019</v>
      </c>
      <c r="E427" t="s">
        <v>190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</row>
    <row r="428" spans="1:25">
      <c r="A428">
        <v>988807648</v>
      </c>
      <c r="B428">
        <v>6992020</v>
      </c>
      <c r="C428">
        <v>699</v>
      </c>
      <c r="D428">
        <v>2020</v>
      </c>
      <c r="E428" t="s">
        <v>105</v>
      </c>
      <c r="F428">
        <v>37522.50564726325</v>
      </c>
      <c r="G428">
        <v>37306.465682015652</v>
      </c>
      <c r="H428">
        <v>21433.945264986971</v>
      </c>
      <c r="I428">
        <v>2655.9674379123949</v>
      </c>
      <c r="J428">
        <v>4102.2620098095358</v>
      </c>
      <c r="K428">
        <v>0</v>
      </c>
      <c r="L428">
        <v>6566.7593397046048</v>
      </c>
      <c r="M428">
        <v>5191.37619461338</v>
      </c>
      <c r="N428">
        <v>48395.119977695867</v>
      </c>
      <c r="O428">
        <v>17383.11</v>
      </c>
      <c r="P428">
        <v>591</v>
      </c>
      <c r="Q428">
        <v>697971.61</v>
      </c>
      <c r="R428">
        <v>28143</v>
      </c>
      <c r="S428">
        <v>5125.4224598930487</v>
      </c>
      <c r="T428">
        <v>135691.54002158891</v>
      </c>
      <c r="U428">
        <v>101025.81</v>
      </c>
      <c r="V428">
        <v>2183.44</v>
      </c>
      <c r="W428">
        <v>56582.76</v>
      </c>
      <c r="X428">
        <v>7842.69</v>
      </c>
      <c r="Y428">
        <v>1</v>
      </c>
    </row>
    <row r="429" spans="1:25">
      <c r="A429">
        <v>988807648</v>
      </c>
      <c r="B429">
        <v>6992021</v>
      </c>
      <c r="C429">
        <v>699</v>
      </c>
      <c r="D429">
        <v>2021</v>
      </c>
      <c r="E429" t="s">
        <v>105</v>
      </c>
      <c r="F429">
        <v>31339.896812080529</v>
      </c>
      <c r="G429">
        <v>34667.314597315431</v>
      </c>
      <c r="H429">
        <v>27175.977348993289</v>
      </c>
      <c r="I429">
        <v>2655.9674379123949</v>
      </c>
      <c r="J429">
        <v>4102.2620098095358</v>
      </c>
      <c r="K429">
        <v>0</v>
      </c>
      <c r="L429">
        <v>693.98657718120796</v>
      </c>
      <c r="M429">
        <v>3163.215604026846</v>
      </c>
      <c r="N429">
        <v>41732.261326916559</v>
      </c>
      <c r="O429">
        <v>22205.86</v>
      </c>
      <c r="P429">
        <v>615</v>
      </c>
      <c r="Q429">
        <v>803829.71</v>
      </c>
      <c r="R429">
        <v>30993</v>
      </c>
      <c r="S429">
        <v>2184.168819982774</v>
      </c>
      <c r="T429">
        <v>137229.28722589929</v>
      </c>
      <c r="U429">
        <v>104627.78</v>
      </c>
      <c r="V429">
        <v>2183.44</v>
      </c>
      <c r="W429">
        <v>56582.76</v>
      </c>
      <c r="X429">
        <v>8205.1299999999992</v>
      </c>
      <c r="Y429">
        <v>1</v>
      </c>
    </row>
    <row r="430" spans="1:25">
      <c r="A430">
        <v>988807648</v>
      </c>
      <c r="B430">
        <v>6992019</v>
      </c>
      <c r="C430">
        <v>699</v>
      </c>
      <c r="D430">
        <v>2019</v>
      </c>
      <c r="E430" t="s">
        <v>105</v>
      </c>
      <c r="F430">
        <v>50097.303571428572</v>
      </c>
      <c r="G430">
        <v>42084.8125</v>
      </c>
      <c r="H430">
        <v>23545.073214285709</v>
      </c>
      <c r="I430">
        <v>2655.9674379123949</v>
      </c>
      <c r="J430">
        <v>4102.2620098095358</v>
      </c>
      <c r="K430">
        <v>0</v>
      </c>
      <c r="L430">
        <v>0</v>
      </c>
      <c r="M430">
        <v>3000.5625</v>
      </c>
      <c r="N430">
        <v>72394.709804864789</v>
      </c>
      <c r="O430">
        <v>16768.02</v>
      </c>
      <c r="P430">
        <v>669</v>
      </c>
      <c r="Q430">
        <v>634615.31999999995</v>
      </c>
      <c r="R430">
        <v>27211</v>
      </c>
      <c r="S430">
        <v>3703.9494584837539</v>
      </c>
      <c r="T430">
        <v>152636.99476134859</v>
      </c>
      <c r="U430">
        <v>101046.09</v>
      </c>
      <c r="V430">
        <v>2183.44</v>
      </c>
      <c r="W430">
        <v>56479.34</v>
      </c>
      <c r="X430">
        <v>7842.69</v>
      </c>
      <c r="Y430">
        <v>1</v>
      </c>
    </row>
    <row r="431" spans="1:25">
      <c r="A431">
        <v>988807648</v>
      </c>
      <c r="B431">
        <v>6992022</v>
      </c>
      <c r="C431">
        <v>699</v>
      </c>
      <c r="D431">
        <v>2022</v>
      </c>
      <c r="E431" t="s">
        <v>105</v>
      </c>
      <c r="F431">
        <v>48833</v>
      </c>
      <c r="G431">
        <v>39174</v>
      </c>
      <c r="H431">
        <v>32260</v>
      </c>
      <c r="I431">
        <v>2655.9674379123949</v>
      </c>
      <c r="J431">
        <v>4102.2620098095358</v>
      </c>
      <c r="K431">
        <v>0</v>
      </c>
      <c r="L431">
        <v>854</v>
      </c>
      <c r="M431">
        <v>4284</v>
      </c>
      <c r="N431">
        <v>57367.229447721933</v>
      </c>
      <c r="O431">
        <v>32947.21</v>
      </c>
      <c r="P431">
        <v>736</v>
      </c>
      <c r="Q431">
        <v>922593.59</v>
      </c>
      <c r="R431">
        <v>40923</v>
      </c>
      <c r="S431">
        <v>2640</v>
      </c>
      <c r="T431">
        <v>173045.1272077219</v>
      </c>
      <c r="U431">
        <v>104578.83</v>
      </c>
      <c r="V431">
        <v>2183.44</v>
      </c>
      <c r="W431">
        <v>64060.03</v>
      </c>
      <c r="X431">
        <v>9614.92</v>
      </c>
      <c r="Y431">
        <v>1</v>
      </c>
    </row>
    <row r="432" spans="1:25">
      <c r="A432">
        <v>988807648</v>
      </c>
      <c r="B432">
        <v>6992018</v>
      </c>
      <c r="C432">
        <v>699</v>
      </c>
      <c r="D432">
        <v>2018</v>
      </c>
      <c r="E432" t="s">
        <v>105</v>
      </c>
      <c r="F432">
        <v>51751.783088235286</v>
      </c>
      <c r="G432">
        <v>44653.167279411762</v>
      </c>
      <c r="H432">
        <v>16103.697610294121</v>
      </c>
      <c r="I432">
        <v>2655.9674379123949</v>
      </c>
      <c r="J432">
        <v>4102.2620098095358</v>
      </c>
      <c r="K432">
        <v>0</v>
      </c>
      <c r="L432">
        <v>0</v>
      </c>
      <c r="M432">
        <v>3699.788602941177</v>
      </c>
      <c r="N432">
        <v>83359.693602133688</v>
      </c>
      <c r="O432">
        <v>17443.71</v>
      </c>
      <c r="P432">
        <v>667</v>
      </c>
      <c r="Q432">
        <v>577887.66</v>
      </c>
      <c r="R432">
        <v>24446</v>
      </c>
      <c r="S432">
        <v>1659.612546125461</v>
      </c>
      <c r="T432">
        <v>154603.55948725919</v>
      </c>
      <c r="U432">
        <v>101096.45</v>
      </c>
      <c r="V432">
        <v>2183.44</v>
      </c>
      <c r="W432">
        <v>56479.34</v>
      </c>
      <c r="X432">
        <v>7842.69</v>
      </c>
      <c r="Y432">
        <v>1</v>
      </c>
    </row>
    <row r="433" spans="1:25">
      <c r="A433">
        <v>921025610</v>
      </c>
      <c r="B433">
        <v>7432022</v>
      </c>
      <c r="C433">
        <v>743</v>
      </c>
      <c r="D433">
        <v>2022</v>
      </c>
      <c r="E433" t="s">
        <v>262</v>
      </c>
      <c r="F433">
        <v>4075</v>
      </c>
      <c r="G433">
        <v>3916</v>
      </c>
      <c r="H433">
        <v>779</v>
      </c>
      <c r="I433">
        <v>238.08290957438021</v>
      </c>
      <c r="J433">
        <v>0</v>
      </c>
      <c r="K433">
        <v>0</v>
      </c>
      <c r="L433">
        <v>0</v>
      </c>
      <c r="M433">
        <v>0</v>
      </c>
      <c r="N433">
        <v>7450.0829095743802</v>
      </c>
      <c r="O433">
        <v>0</v>
      </c>
      <c r="P433">
        <v>0</v>
      </c>
      <c r="Q433">
        <v>65058.14</v>
      </c>
      <c r="R433">
        <v>2651</v>
      </c>
      <c r="S433">
        <v>0</v>
      </c>
      <c r="T433">
        <v>14960.92596757438</v>
      </c>
      <c r="U433">
        <v>3354.76</v>
      </c>
      <c r="V433">
        <v>0</v>
      </c>
      <c r="W433">
        <v>14995.07</v>
      </c>
      <c r="X433">
        <v>819.6</v>
      </c>
      <c r="Y433">
        <v>1</v>
      </c>
    </row>
    <row r="434" spans="1:25">
      <c r="A434">
        <v>921025610</v>
      </c>
      <c r="B434">
        <v>7432021</v>
      </c>
      <c r="C434">
        <v>743</v>
      </c>
      <c r="D434">
        <v>2021</v>
      </c>
      <c r="E434" t="s">
        <v>262</v>
      </c>
      <c r="F434">
        <v>3672.3456375838919</v>
      </c>
      <c r="G434">
        <v>3659.9530201342282</v>
      </c>
      <c r="H434">
        <v>435.80704697986567</v>
      </c>
      <c r="I434">
        <v>238.08290957438021</v>
      </c>
      <c r="J434">
        <v>0</v>
      </c>
      <c r="K434">
        <v>0</v>
      </c>
      <c r="L434">
        <v>0</v>
      </c>
      <c r="M434">
        <v>0</v>
      </c>
      <c r="N434">
        <v>7134.5745203126344</v>
      </c>
      <c r="O434">
        <v>0</v>
      </c>
      <c r="P434">
        <v>0</v>
      </c>
      <c r="Q434">
        <v>48445.66</v>
      </c>
      <c r="R434">
        <v>2883</v>
      </c>
      <c r="S434">
        <v>2682.3496985357451</v>
      </c>
      <c r="T434">
        <v>16318.81502084838</v>
      </c>
      <c r="U434">
        <v>3354.76</v>
      </c>
      <c r="V434">
        <v>0</v>
      </c>
      <c r="W434">
        <v>14598.02</v>
      </c>
      <c r="X434">
        <v>776.31</v>
      </c>
      <c r="Y434">
        <v>1</v>
      </c>
    </row>
    <row r="435" spans="1:25">
      <c r="A435">
        <v>921025610</v>
      </c>
      <c r="B435">
        <v>7432018</v>
      </c>
      <c r="C435">
        <v>743</v>
      </c>
      <c r="D435">
        <v>2018</v>
      </c>
      <c r="E435" t="s">
        <v>262</v>
      </c>
      <c r="F435">
        <v>7574.9494485294117</v>
      </c>
      <c r="G435">
        <v>8184.792279411764</v>
      </c>
      <c r="H435">
        <v>1226.474264705882</v>
      </c>
      <c r="I435">
        <v>238.08290957438021</v>
      </c>
      <c r="J435">
        <v>0</v>
      </c>
      <c r="K435">
        <v>0</v>
      </c>
      <c r="L435">
        <v>0</v>
      </c>
      <c r="M435">
        <v>0</v>
      </c>
      <c r="N435">
        <v>14771.350372809669</v>
      </c>
      <c r="O435">
        <v>0</v>
      </c>
      <c r="P435">
        <v>0</v>
      </c>
      <c r="Q435">
        <v>39457.67</v>
      </c>
      <c r="R435">
        <v>2633</v>
      </c>
      <c r="S435">
        <v>0</v>
      </c>
      <c r="T435">
        <v>20351.838321809671</v>
      </c>
      <c r="U435">
        <v>3354.76</v>
      </c>
      <c r="V435">
        <v>0</v>
      </c>
      <c r="W435">
        <v>13378.73</v>
      </c>
      <c r="X435">
        <v>776.31</v>
      </c>
      <c r="Y435">
        <v>1</v>
      </c>
    </row>
    <row r="436" spans="1:25">
      <c r="A436">
        <v>921025610</v>
      </c>
      <c r="B436">
        <v>7432020</v>
      </c>
      <c r="C436">
        <v>743</v>
      </c>
      <c r="D436">
        <v>2020</v>
      </c>
      <c r="E436" t="s">
        <v>262</v>
      </c>
      <c r="F436">
        <v>3388.1911381407472</v>
      </c>
      <c r="G436">
        <v>3540.0608166811471</v>
      </c>
      <c r="H436">
        <v>297.32232841007823</v>
      </c>
      <c r="I436">
        <v>238.08290957438021</v>
      </c>
      <c r="J436">
        <v>0</v>
      </c>
      <c r="K436">
        <v>0</v>
      </c>
      <c r="L436">
        <v>0</v>
      </c>
      <c r="M436">
        <v>0</v>
      </c>
      <c r="N436">
        <v>6869.0125359861968</v>
      </c>
      <c r="O436">
        <v>0</v>
      </c>
      <c r="P436">
        <v>0</v>
      </c>
      <c r="Q436">
        <v>44819.76</v>
      </c>
      <c r="R436">
        <v>2420</v>
      </c>
      <c r="S436">
        <v>0</v>
      </c>
      <c r="T436">
        <v>12637.0486079862</v>
      </c>
      <c r="U436">
        <v>3354.76</v>
      </c>
      <c r="V436">
        <v>0</v>
      </c>
      <c r="W436">
        <v>14598.02</v>
      </c>
      <c r="X436">
        <v>776.31</v>
      </c>
      <c r="Y436">
        <v>1</v>
      </c>
    </row>
    <row r="437" spans="1:25">
      <c r="A437">
        <v>921025610</v>
      </c>
      <c r="B437">
        <v>7432019</v>
      </c>
      <c r="C437">
        <v>743</v>
      </c>
      <c r="D437">
        <v>2019</v>
      </c>
      <c r="E437" t="s">
        <v>262</v>
      </c>
      <c r="F437">
        <v>4755.8366071428563</v>
      </c>
      <c r="G437">
        <v>3638.0446428571431</v>
      </c>
      <c r="H437">
        <v>523.17499999999995</v>
      </c>
      <c r="I437">
        <v>238.08290957438021</v>
      </c>
      <c r="J437">
        <v>0</v>
      </c>
      <c r="K437">
        <v>0</v>
      </c>
      <c r="L437">
        <v>0</v>
      </c>
      <c r="M437">
        <v>0</v>
      </c>
      <c r="N437">
        <v>8108.7891595743786</v>
      </c>
      <c r="O437">
        <v>0</v>
      </c>
      <c r="P437">
        <v>0</v>
      </c>
      <c r="Q437">
        <v>41102.959999999999</v>
      </c>
      <c r="R437">
        <v>2096</v>
      </c>
      <c r="S437">
        <v>0</v>
      </c>
      <c r="T437">
        <v>13275.18027157438</v>
      </c>
      <c r="U437">
        <v>3354.76</v>
      </c>
      <c r="V437">
        <v>0</v>
      </c>
      <c r="W437">
        <v>13775.78</v>
      </c>
      <c r="X437">
        <v>776.31</v>
      </c>
      <c r="Y437">
        <v>1</v>
      </c>
    </row>
    <row r="438" spans="1:25">
      <c r="A438">
        <v>915729290</v>
      </c>
      <c r="B438">
        <v>7532020</v>
      </c>
      <c r="C438">
        <v>753</v>
      </c>
      <c r="D438">
        <v>2020</v>
      </c>
      <c r="E438" t="s">
        <v>106</v>
      </c>
      <c r="F438">
        <v>4927.2085143353606</v>
      </c>
      <c r="G438">
        <v>7766.7437011294523</v>
      </c>
      <c r="H438">
        <v>0</v>
      </c>
      <c r="I438">
        <v>424.01530727495611</v>
      </c>
      <c r="J438">
        <v>0</v>
      </c>
      <c r="K438">
        <v>0</v>
      </c>
      <c r="L438">
        <v>0</v>
      </c>
      <c r="M438">
        <v>0</v>
      </c>
      <c r="N438">
        <v>13117.967522739769</v>
      </c>
      <c r="O438">
        <v>0</v>
      </c>
      <c r="P438">
        <v>0</v>
      </c>
      <c r="Q438">
        <v>35485.339999999997</v>
      </c>
      <c r="R438">
        <v>4091</v>
      </c>
      <c r="S438">
        <v>0</v>
      </c>
      <c r="T438">
        <v>19859.72242073977</v>
      </c>
      <c r="U438">
        <v>4946.8</v>
      </c>
      <c r="V438">
        <v>0</v>
      </c>
      <c r="W438">
        <v>10052.18</v>
      </c>
      <c r="X438">
        <v>2181.14</v>
      </c>
      <c r="Y438">
        <v>1</v>
      </c>
    </row>
    <row r="439" spans="1:25">
      <c r="A439">
        <v>915729290</v>
      </c>
      <c r="B439">
        <v>7532021</v>
      </c>
      <c r="C439">
        <v>753</v>
      </c>
      <c r="D439">
        <v>2021</v>
      </c>
      <c r="E439" t="s">
        <v>106</v>
      </c>
      <c r="F439">
        <v>11115.145134228191</v>
      </c>
      <c r="G439">
        <v>7948.8313758389259</v>
      </c>
      <c r="H439">
        <v>0</v>
      </c>
      <c r="I439">
        <v>424.01530727495611</v>
      </c>
      <c r="J439">
        <v>0</v>
      </c>
      <c r="K439">
        <v>0</v>
      </c>
      <c r="L439">
        <v>0</v>
      </c>
      <c r="M439">
        <v>0</v>
      </c>
      <c r="N439">
        <v>19487.99181734207</v>
      </c>
      <c r="O439">
        <v>0</v>
      </c>
      <c r="P439">
        <v>0</v>
      </c>
      <c r="Q439">
        <v>37640.68</v>
      </c>
      <c r="R439">
        <v>3638</v>
      </c>
      <c r="S439">
        <v>0</v>
      </c>
      <c r="T439">
        <v>25937.750613342068</v>
      </c>
      <c r="U439">
        <v>4946.8</v>
      </c>
      <c r="V439">
        <v>0</v>
      </c>
      <c r="W439">
        <v>5360.21</v>
      </c>
      <c r="X439">
        <v>937.49</v>
      </c>
      <c r="Y439">
        <v>1</v>
      </c>
    </row>
    <row r="440" spans="1:25">
      <c r="A440">
        <v>915729290</v>
      </c>
      <c r="B440">
        <v>7532022</v>
      </c>
      <c r="C440">
        <v>753</v>
      </c>
      <c r="D440">
        <v>2022</v>
      </c>
      <c r="E440" t="s">
        <v>106</v>
      </c>
      <c r="F440">
        <v>9354</v>
      </c>
      <c r="G440">
        <v>8642</v>
      </c>
      <c r="H440">
        <v>0</v>
      </c>
      <c r="I440">
        <v>424.01530727495611</v>
      </c>
      <c r="J440">
        <v>0</v>
      </c>
      <c r="K440">
        <v>0</v>
      </c>
      <c r="L440">
        <v>0</v>
      </c>
      <c r="M440">
        <v>0</v>
      </c>
      <c r="N440">
        <v>18420.01530727496</v>
      </c>
      <c r="O440">
        <v>0</v>
      </c>
      <c r="P440">
        <v>0</v>
      </c>
      <c r="Q440">
        <v>34413.730000000003</v>
      </c>
      <c r="R440">
        <v>3620</v>
      </c>
      <c r="S440">
        <v>0</v>
      </c>
      <c r="T440">
        <v>24610.720938274961</v>
      </c>
      <c r="U440">
        <v>4946.8</v>
      </c>
      <c r="V440">
        <v>0</v>
      </c>
      <c r="W440">
        <v>5360.21</v>
      </c>
      <c r="X440">
        <v>937.49</v>
      </c>
      <c r="Y440">
        <v>1</v>
      </c>
    </row>
    <row r="441" spans="1:25">
      <c r="A441">
        <v>915729290</v>
      </c>
      <c r="B441">
        <v>7532019</v>
      </c>
      <c r="C441">
        <v>753</v>
      </c>
      <c r="D441">
        <v>2019</v>
      </c>
      <c r="E441" t="s">
        <v>106</v>
      </c>
      <c r="F441">
        <v>5471.3553571428574</v>
      </c>
      <c r="G441">
        <v>7831.1383928571431</v>
      </c>
      <c r="H441">
        <v>0</v>
      </c>
      <c r="I441">
        <v>424.01530727495611</v>
      </c>
      <c r="J441">
        <v>0</v>
      </c>
      <c r="K441">
        <v>0</v>
      </c>
      <c r="L441">
        <v>0</v>
      </c>
      <c r="M441">
        <v>0</v>
      </c>
      <c r="N441">
        <v>13726.50905727496</v>
      </c>
      <c r="O441">
        <v>0</v>
      </c>
      <c r="P441">
        <v>0</v>
      </c>
      <c r="Q441">
        <v>39340.51</v>
      </c>
      <c r="R441">
        <v>4190</v>
      </c>
      <c r="S441">
        <v>13.29963898916967</v>
      </c>
      <c r="T441">
        <v>20868.544793264129</v>
      </c>
      <c r="U441">
        <v>4946.8</v>
      </c>
      <c r="V441">
        <v>0</v>
      </c>
      <c r="W441">
        <v>10052.18</v>
      </c>
      <c r="X441">
        <v>2181.14</v>
      </c>
      <c r="Y441">
        <v>1</v>
      </c>
    </row>
    <row r="442" spans="1:25">
      <c r="A442">
        <v>915729290</v>
      </c>
      <c r="B442">
        <v>7532018</v>
      </c>
      <c r="C442">
        <v>753</v>
      </c>
      <c r="D442">
        <v>2018</v>
      </c>
      <c r="E442" t="s">
        <v>106</v>
      </c>
      <c r="F442">
        <v>15300.379595588231</v>
      </c>
      <c r="G442">
        <v>8006.025735294118</v>
      </c>
      <c r="H442">
        <v>0</v>
      </c>
      <c r="I442">
        <v>424.01530727495611</v>
      </c>
      <c r="J442">
        <v>0</v>
      </c>
      <c r="K442">
        <v>0</v>
      </c>
      <c r="L442">
        <v>0</v>
      </c>
      <c r="M442">
        <v>0</v>
      </c>
      <c r="N442">
        <v>23730.420638157309</v>
      </c>
      <c r="O442">
        <v>0</v>
      </c>
      <c r="P442">
        <v>0</v>
      </c>
      <c r="Q442">
        <v>42573.52</v>
      </c>
      <c r="R442">
        <v>4204</v>
      </c>
      <c r="S442">
        <v>391.96309963099623</v>
      </c>
      <c r="T442">
        <v>31506.625681788311</v>
      </c>
      <c r="U442">
        <v>4946.8</v>
      </c>
      <c r="V442">
        <v>0</v>
      </c>
      <c r="W442">
        <v>10052.18</v>
      </c>
      <c r="X442">
        <v>2181.14</v>
      </c>
      <c r="Y442">
        <v>1</v>
      </c>
    </row>
    <row r="443" spans="1:25">
      <c r="A443">
        <v>998509289</v>
      </c>
      <c r="B443">
        <v>8522021</v>
      </c>
      <c r="C443">
        <v>852</v>
      </c>
      <c r="D443">
        <v>2021</v>
      </c>
      <c r="E443" t="s">
        <v>107</v>
      </c>
      <c r="F443">
        <v>7431.439597315436</v>
      </c>
      <c r="G443">
        <v>9655.9144295302012</v>
      </c>
      <c r="H443">
        <v>971.78775167785227</v>
      </c>
      <c r="I443">
        <v>692.82778747864666</v>
      </c>
      <c r="J443">
        <v>-136.56179122243941</v>
      </c>
      <c r="K443">
        <v>0</v>
      </c>
      <c r="L443">
        <v>0</v>
      </c>
      <c r="M443">
        <v>0</v>
      </c>
      <c r="N443">
        <v>16671.832271423991</v>
      </c>
      <c r="O443">
        <v>0</v>
      </c>
      <c r="P443">
        <v>0</v>
      </c>
      <c r="Q443">
        <v>46535.75</v>
      </c>
      <c r="R443">
        <v>1504</v>
      </c>
      <c r="S443">
        <v>0</v>
      </c>
      <c r="T443">
        <v>21652.052796423999</v>
      </c>
      <c r="U443">
        <v>913.43</v>
      </c>
      <c r="V443">
        <v>2608.17</v>
      </c>
      <c r="W443">
        <v>26498.67</v>
      </c>
      <c r="X443">
        <v>3339.87</v>
      </c>
      <c r="Y443">
        <v>1</v>
      </c>
    </row>
    <row r="444" spans="1:25">
      <c r="A444">
        <v>998509289</v>
      </c>
      <c r="B444">
        <v>8522022</v>
      </c>
      <c r="C444">
        <v>852</v>
      </c>
      <c r="D444">
        <v>2022</v>
      </c>
      <c r="E444" t="s">
        <v>107</v>
      </c>
      <c r="F444">
        <v>8409</v>
      </c>
      <c r="G444">
        <v>11331</v>
      </c>
      <c r="H444">
        <v>2772</v>
      </c>
      <c r="I444">
        <v>692.82778747864666</v>
      </c>
      <c r="J444">
        <v>-136.56179122243941</v>
      </c>
      <c r="K444">
        <v>0</v>
      </c>
      <c r="L444">
        <v>0</v>
      </c>
      <c r="M444">
        <v>0</v>
      </c>
      <c r="N444">
        <v>17524.26599625621</v>
      </c>
      <c r="O444">
        <v>0</v>
      </c>
      <c r="P444">
        <v>0</v>
      </c>
      <c r="Q444">
        <v>71806.960000000006</v>
      </c>
      <c r="R444">
        <v>2440</v>
      </c>
      <c r="S444">
        <v>0</v>
      </c>
      <c r="T444">
        <v>25328.245908256209</v>
      </c>
      <c r="U444">
        <v>913.43</v>
      </c>
      <c r="V444">
        <v>2608.17</v>
      </c>
      <c r="W444">
        <v>25906.39</v>
      </c>
      <c r="X444">
        <v>3339.87</v>
      </c>
      <c r="Y444">
        <v>1</v>
      </c>
    </row>
    <row r="445" spans="1:25">
      <c r="A445">
        <v>998509289</v>
      </c>
      <c r="B445">
        <v>8522020</v>
      </c>
      <c r="C445">
        <v>852</v>
      </c>
      <c r="D445">
        <v>2020</v>
      </c>
      <c r="E445" t="s">
        <v>107</v>
      </c>
      <c r="F445">
        <v>11029.802780191139</v>
      </c>
      <c r="G445">
        <v>8954.9635099913121</v>
      </c>
      <c r="H445">
        <v>602.13119026933111</v>
      </c>
      <c r="I445">
        <v>692.82778747864666</v>
      </c>
      <c r="J445">
        <v>-136.56179122243941</v>
      </c>
      <c r="K445">
        <v>0</v>
      </c>
      <c r="L445">
        <v>0</v>
      </c>
      <c r="M445">
        <v>0</v>
      </c>
      <c r="N445">
        <v>19938.901096169331</v>
      </c>
      <c r="O445">
        <v>0</v>
      </c>
      <c r="P445">
        <v>0</v>
      </c>
      <c r="Q445">
        <v>21903.87</v>
      </c>
      <c r="R445">
        <v>1320</v>
      </c>
      <c r="S445">
        <v>0</v>
      </c>
      <c r="T445">
        <v>22895.120185169329</v>
      </c>
      <c r="U445">
        <v>868.08</v>
      </c>
      <c r="V445">
        <v>2608.17</v>
      </c>
      <c r="W445">
        <v>26761.9</v>
      </c>
      <c r="X445">
        <v>3339.87</v>
      </c>
      <c r="Y445">
        <v>1</v>
      </c>
    </row>
    <row r="446" spans="1:25">
      <c r="A446">
        <v>998509289</v>
      </c>
      <c r="B446">
        <v>8522018</v>
      </c>
      <c r="C446">
        <v>852</v>
      </c>
      <c r="D446">
        <v>2018</v>
      </c>
      <c r="E446" t="s">
        <v>107</v>
      </c>
      <c r="F446">
        <v>5365.2591911764703</v>
      </c>
      <c r="G446">
        <v>6274.931985294118</v>
      </c>
      <c r="H446">
        <v>0</v>
      </c>
      <c r="I446">
        <v>692.82778747864666</v>
      </c>
      <c r="J446">
        <v>-136.56179122243941</v>
      </c>
      <c r="K446">
        <v>0</v>
      </c>
      <c r="L446">
        <v>0</v>
      </c>
      <c r="M446">
        <v>0</v>
      </c>
      <c r="N446">
        <v>12196.45717272679</v>
      </c>
      <c r="O446">
        <v>0</v>
      </c>
      <c r="P446">
        <v>0</v>
      </c>
      <c r="Q446">
        <v>26167.08</v>
      </c>
      <c r="R446">
        <v>1377</v>
      </c>
      <c r="S446">
        <v>0</v>
      </c>
      <c r="T446">
        <v>15528.138048726791</v>
      </c>
      <c r="U446">
        <v>868.08</v>
      </c>
      <c r="V446">
        <v>2608.17</v>
      </c>
      <c r="W446">
        <v>18515.02</v>
      </c>
      <c r="X446">
        <v>4066.72</v>
      </c>
      <c r="Y446">
        <v>1</v>
      </c>
    </row>
    <row r="447" spans="1:25">
      <c r="A447">
        <v>998509289</v>
      </c>
      <c r="B447">
        <v>8522019</v>
      </c>
      <c r="C447">
        <v>852</v>
      </c>
      <c r="D447">
        <v>2019</v>
      </c>
      <c r="E447" t="s">
        <v>107</v>
      </c>
      <c r="F447">
        <v>6957.3482142857147</v>
      </c>
      <c r="G447">
        <v>6197.8651785714292</v>
      </c>
      <c r="H447">
        <v>0</v>
      </c>
      <c r="I447">
        <v>692.82778747864666</v>
      </c>
      <c r="J447">
        <v>-136.56179122243941</v>
      </c>
      <c r="K447">
        <v>0</v>
      </c>
      <c r="L447">
        <v>0</v>
      </c>
      <c r="M447">
        <v>0</v>
      </c>
      <c r="N447">
        <v>13711.47938911335</v>
      </c>
      <c r="O447">
        <v>0</v>
      </c>
      <c r="P447">
        <v>0</v>
      </c>
      <c r="Q447">
        <v>24718.74</v>
      </c>
      <c r="R447">
        <v>1434</v>
      </c>
      <c r="S447">
        <v>0</v>
      </c>
      <c r="T447">
        <v>16991.969267113349</v>
      </c>
      <c r="U447">
        <v>868.08</v>
      </c>
      <c r="V447">
        <v>2608.17</v>
      </c>
      <c r="W447">
        <v>18515.02</v>
      </c>
      <c r="X447">
        <v>4066.72</v>
      </c>
      <c r="Y447">
        <v>1</v>
      </c>
    </row>
    <row r="448" spans="1:25">
      <c r="A448">
        <v>916574894</v>
      </c>
      <c r="B448">
        <v>8732018</v>
      </c>
      <c r="C448">
        <v>873</v>
      </c>
      <c r="D448">
        <v>2018</v>
      </c>
      <c r="E448" t="s">
        <v>191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</row>
    <row r="449" spans="1:25">
      <c r="A449">
        <v>916574894</v>
      </c>
      <c r="B449">
        <v>8732022</v>
      </c>
      <c r="C449">
        <v>873</v>
      </c>
      <c r="D449">
        <v>2022</v>
      </c>
      <c r="E449" t="s">
        <v>191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</row>
    <row r="450" spans="1:25">
      <c r="A450">
        <v>916574894</v>
      </c>
      <c r="B450">
        <v>8732021</v>
      </c>
      <c r="C450">
        <v>873</v>
      </c>
      <c r="D450">
        <v>2021</v>
      </c>
      <c r="E450" t="s">
        <v>191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</row>
    <row r="451" spans="1:25">
      <c r="A451">
        <v>916574894</v>
      </c>
      <c r="B451">
        <v>8732020</v>
      </c>
      <c r="C451">
        <v>873</v>
      </c>
      <c r="D451">
        <v>2020</v>
      </c>
      <c r="E451" t="s">
        <v>191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</row>
    <row r="452" spans="1:25">
      <c r="A452">
        <v>916574894</v>
      </c>
      <c r="B452">
        <v>8732019</v>
      </c>
      <c r="C452">
        <v>873</v>
      </c>
      <c r="D452">
        <v>2019</v>
      </c>
      <c r="E452" t="s">
        <v>191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</row>
    <row r="453" spans="1:25">
      <c r="A453">
        <v>983452841</v>
      </c>
      <c r="B453">
        <v>9002018</v>
      </c>
      <c r="C453">
        <v>900</v>
      </c>
      <c r="D453">
        <v>2018</v>
      </c>
      <c r="E453" t="s">
        <v>192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</row>
    <row r="454" spans="1:25">
      <c r="A454">
        <v>983452841</v>
      </c>
      <c r="B454">
        <v>9002019</v>
      </c>
      <c r="C454">
        <v>900</v>
      </c>
      <c r="D454">
        <v>2019</v>
      </c>
      <c r="E454" t="s">
        <v>192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</row>
    <row r="455" spans="1:25">
      <c r="A455">
        <v>983452841</v>
      </c>
      <c r="B455">
        <v>9002020</v>
      </c>
      <c r="C455">
        <v>900</v>
      </c>
      <c r="D455">
        <v>2020</v>
      </c>
      <c r="E455" t="s">
        <v>192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</row>
    <row r="456" spans="1:25">
      <c r="A456">
        <v>983452841</v>
      </c>
      <c r="B456">
        <v>9002021</v>
      </c>
      <c r="C456">
        <v>900</v>
      </c>
      <c r="D456">
        <v>2021</v>
      </c>
      <c r="E456" t="s">
        <v>192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</row>
    <row r="457" spans="1:25">
      <c r="A457">
        <v>983452841</v>
      </c>
      <c r="B457">
        <v>9002022</v>
      </c>
      <c r="C457">
        <v>900</v>
      </c>
      <c r="D457">
        <v>2022</v>
      </c>
      <c r="E457" t="s">
        <v>192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</row>
    <row r="458" spans="1:25">
      <c r="A458">
        <v>921688679</v>
      </c>
      <c r="B458">
        <v>9032021</v>
      </c>
      <c r="C458">
        <v>903</v>
      </c>
      <c r="D458">
        <v>2021</v>
      </c>
      <c r="E458" t="s">
        <v>193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</row>
    <row r="459" spans="1:25">
      <c r="A459">
        <v>921688679</v>
      </c>
      <c r="B459">
        <v>9032020</v>
      </c>
      <c r="C459">
        <v>903</v>
      </c>
      <c r="D459">
        <v>2020</v>
      </c>
      <c r="E459" t="s">
        <v>193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</row>
    <row r="460" spans="1:25">
      <c r="A460">
        <v>921688679</v>
      </c>
      <c r="B460">
        <v>9032019</v>
      </c>
      <c r="C460">
        <v>903</v>
      </c>
      <c r="D460">
        <v>2019</v>
      </c>
      <c r="E460" t="s">
        <v>193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</row>
    <row r="461" spans="1:25">
      <c r="A461">
        <v>921688679</v>
      </c>
      <c r="B461">
        <v>9032022</v>
      </c>
      <c r="C461">
        <v>903</v>
      </c>
      <c r="D461">
        <v>2022</v>
      </c>
      <c r="E461" t="s">
        <v>193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</row>
    <row r="462" spans="1:25">
      <c r="A462">
        <v>921688679</v>
      </c>
      <c r="B462">
        <v>9032018</v>
      </c>
      <c r="C462">
        <v>903</v>
      </c>
      <c r="D462">
        <v>2018</v>
      </c>
      <c r="E462" t="s">
        <v>193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E25-48A4-4FB0-AACD-8B2CA5F6C915}">
  <sheetPr>
    <tabColor theme="9" tint="-0.249977111117893"/>
  </sheetPr>
  <dimension ref="A1:H44"/>
  <sheetViews>
    <sheetView zoomScale="80" zoomScaleNormal="80" workbookViewId="0">
      <selection activeCell="A2" sqref="A2"/>
    </sheetView>
  </sheetViews>
  <sheetFormatPr baseColWidth="10" defaultColWidth="11.453125" defaultRowHeight="12.5"/>
  <cols>
    <col min="1" max="1" width="71.54296875" style="2" bestFit="1" customWidth="1"/>
    <col min="2" max="2" width="19.54296875" style="2" customWidth="1"/>
    <col min="3" max="3" width="15" style="2" customWidth="1"/>
    <col min="4" max="4" width="11.453125" style="2"/>
    <col min="5" max="5" width="55.26953125" style="2" bestFit="1" customWidth="1"/>
    <col min="6" max="6" width="18.453125" style="2" bestFit="1" customWidth="1"/>
    <col min="7" max="9" width="17" style="2" customWidth="1"/>
    <col min="10" max="16384" width="11.453125" style="2"/>
  </cols>
  <sheetData>
    <row r="1" spans="1:8">
      <c r="A1" s="74" t="s">
        <v>248</v>
      </c>
    </row>
    <row r="2" spans="1:8" ht="20">
      <c r="A2" s="73" t="s">
        <v>236</v>
      </c>
      <c r="B2"/>
      <c r="C2"/>
      <c r="D2"/>
      <c r="F2"/>
      <c r="G2"/>
      <c r="H2"/>
    </row>
    <row r="3" spans="1:8" ht="14.5">
      <c r="A3"/>
      <c r="B3"/>
      <c r="C3"/>
      <c r="D3"/>
    </row>
    <row r="4" spans="1:8" ht="13">
      <c r="A4" s="74"/>
      <c r="B4" s="46" t="s">
        <v>42</v>
      </c>
      <c r="C4" s="46" t="s">
        <v>237</v>
      </c>
      <c r="D4" s="46" t="s">
        <v>27</v>
      </c>
    </row>
    <row r="5" spans="1:8" ht="14.5">
      <c r="A5" s="149" t="s">
        <v>10</v>
      </c>
      <c r="B5" s="148">
        <v>12724791.868057048</v>
      </c>
      <c r="C5" s="148">
        <v>187610.90820569263</v>
      </c>
      <c r="D5" s="148">
        <v>12912402.77626274</v>
      </c>
      <c r="F5" s="46"/>
      <c r="G5" s="78"/>
    </row>
    <row r="6" spans="1:8" ht="14.5">
      <c r="A6" s="150" t="s">
        <v>11</v>
      </c>
      <c r="B6" s="150"/>
      <c r="C6" s="150"/>
      <c r="D6" s="150"/>
      <c r="F6" s="46"/>
      <c r="G6" s="78"/>
    </row>
    <row r="7" spans="1:8" ht="14.5">
      <c r="A7" s="150" t="s">
        <v>28</v>
      </c>
      <c r="B7" s="151">
        <v>2851139.4961433494</v>
      </c>
      <c r="C7" s="151">
        <v>73301.596016266427</v>
      </c>
      <c r="D7" s="151">
        <v>2924441.0921596158</v>
      </c>
    </row>
    <row r="8" spans="1:8" ht="14.5">
      <c r="A8" s="150" t="s">
        <v>29</v>
      </c>
      <c r="B8" s="151">
        <v>1631479.550756814</v>
      </c>
      <c r="C8" s="150">
        <v>68537.871273408193</v>
      </c>
      <c r="D8" s="151">
        <v>1700017.4220302221</v>
      </c>
    </row>
    <row r="9" spans="1:8" ht="14.5">
      <c r="A9" s="150" t="s">
        <v>30</v>
      </c>
      <c r="B9" s="151">
        <v>408838</v>
      </c>
      <c r="C9" s="150"/>
      <c r="D9" s="151">
        <v>408838</v>
      </c>
    </row>
    <row r="10" spans="1:8" ht="14.5">
      <c r="A10" s="150" t="s">
        <v>31</v>
      </c>
      <c r="B10" s="151">
        <v>615987.20716516825</v>
      </c>
      <c r="C10" s="151"/>
      <c r="D10" s="151">
        <v>615987.20716516825</v>
      </c>
    </row>
    <row r="11" spans="1:8" ht="14.5">
      <c r="A11" s="150" t="s">
        <v>14</v>
      </c>
      <c r="B11" s="151">
        <v>2469016</v>
      </c>
      <c r="C11" s="151">
        <v>31674</v>
      </c>
      <c r="D11" s="151">
        <v>2500690</v>
      </c>
    </row>
    <row r="12" spans="1:8" ht="14.5">
      <c r="A12" s="150" t="s">
        <v>32</v>
      </c>
      <c r="B12" s="151">
        <v>372847</v>
      </c>
      <c r="C12" s="151"/>
      <c r="D12" s="151">
        <v>372847</v>
      </c>
    </row>
    <row r="13" spans="1:8" ht="14.5">
      <c r="A13" s="150" t="s">
        <v>15</v>
      </c>
      <c r="B13" s="151">
        <v>2321863</v>
      </c>
      <c r="C13" s="151">
        <v>15490</v>
      </c>
      <c r="D13" s="151">
        <v>2337353</v>
      </c>
    </row>
    <row r="14" spans="1:8" ht="14.5">
      <c r="A14" s="150" t="s">
        <v>16</v>
      </c>
      <c r="B14" s="151">
        <v>3386793.667680698</v>
      </c>
      <c r="C14" s="151">
        <v>22594.543223426193</v>
      </c>
      <c r="D14" s="151">
        <v>3409388.2109041242</v>
      </c>
    </row>
    <row r="15" spans="1:8" ht="16">
      <c r="A15" s="150" t="s">
        <v>17</v>
      </c>
      <c r="B15" s="151">
        <v>82013.314715999993</v>
      </c>
      <c r="C15" s="151">
        <v>11336.561691999999</v>
      </c>
      <c r="D15" s="151">
        <v>93349.876407999996</v>
      </c>
      <c r="E15" s="68"/>
    </row>
    <row r="16" spans="1:8" ht="14.5">
      <c r="A16" s="150" t="s">
        <v>249</v>
      </c>
      <c r="B16" s="151">
        <v>52688479.109999999</v>
      </c>
      <c r="C16" s="151">
        <v>651997.42000000004</v>
      </c>
      <c r="D16" s="151">
        <v>53340476.530000001</v>
      </c>
    </row>
    <row r="17" spans="1:4" ht="14.5">
      <c r="A17" s="150" t="s">
        <v>250</v>
      </c>
      <c r="B17" s="151">
        <v>1060148.7315535902</v>
      </c>
      <c r="C17" s="151"/>
      <c r="D17" s="151">
        <v>1060148.7315535902</v>
      </c>
    </row>
    <row r="18" spans="1:4" ht="14.5">
      <c r="A18" s="150" t="s">
        <v>19</v>
      </c>
      <c r="B18" s="151">
        <v>3935829.3895169999</v>
      </c>
      <c r="C18" s="151">
        <v>48704.207274000008</v>
      </c>
      <c r="D18" s="151">
        <v>3984533.5967910001</v>
      </c>
    </row>
    <row r="19" spans="1:4" ht="14.5">
      <c r="A19" s="149" t="s">
        <v>20</v>
      </c>
      <c r="B19" s="148">
        <v>12281558.777338635</v>
      </c>
      <c r="C19" s="148">
        <f>C20*(C5-C14)+C14</f>
        <v>185290.69953194782</v>
      </c>
      <c r="D19" s="148">
        <f>SUM(B19:C19)</f>
        <v>12466849.476870583</v>
      </c>
    </row>
    <row r="20" spans="1:4" ht="14.5">
      <c r="A20" s="150" t="s">
        <v>21</v>
      </c>
      <c r="B20" s="180">
        <v>0.98051400839992153</v>
      </c>
      <c r="C20" s="181">
        <v>0.98593952379211502</v>
      </c>
      <c r="D20" s="152"/>
    </row>
    <row r="21" spans="1:4" ht="14.5">
      <c r="A21" s="150" t="s">
        <v>22</v>
      </c>
      <c r="B21" s="181">
        <v>0.96090372823192305</v>
      </c>
      <c r="C21" s="152"/>
      <c r="D21" s="152"/>
    </row>
    <row r="22" spans="1:4" ht="14.5">
      <c r="A22" s="150" t="s">
        <v>34</v>
      </c>
      <c r="B22" s="151">
        <v>447462.56121199997</v>
      </c>
      <c r="C22" s="152"/>
      <c r="D22" s="152"/>
    </row>
    <row r="23" spans="1:4" ht="14.5">
      <c r="A23" s="150" t="s">
        <v>35</v>
      </c>
      <c r="B23" s="151">
        <v>1110841.5082462365</v>
      </c>
      <c r="C23" s="152"/>
      <c r="D23" s="151"/>
    </row>
    <row r="24" spans="1:4" ht="14.5">
      <c r="A24" s="150" t="s">
        <v>36</v>
      </c>
      <c r="B24" s="151">
        <v>11166487.798598811</v>
      </c>
      <c r="C24" s="151"/>
      <c r="D24" s="151"/>
    </row>
    <row r="25" spans="1:4" ht="14.5">
      <c r="A25" s="149" t="s">
        <v>238</v>
      </c>
      <c r="B25" s="148"/>
      <c r="C25" s="148"/>
      <c r="D25" s="148">
        <f>0.4*D5+0.6*D19</f>
        <v>12645070.796627447</v>
      </c>
    </row>
    <row r="26" spans="1:4" ht="14.5">
      <c r="A26" s="77" t="s">
        <v>251</v>
      </c>
      <c r="D26" s="76">
        <v>12644883.533250473</v>
      </c>
    </row>
    <row r="27" spans="1:4" ht="14.5">
      <c r="A27" s="193" t="s">
        <v>252</v>
      </c>
      <c r="D27" s="76">
        <f>D25-D26+D29</f>
        <v>246.26337697356939</v>
      </c>
    </row>
    <row r="28" spans="1:4" ht="14.5">
      <c r="A28" s="66"/>
      <c r="B28" s="25"/>
      <c r="C28"/>
      <c r="D28"/>
    </row>
    <row r="29" spans="1:4" ht="14.5">
      <c r="A29" s="66" t="s">
        <v>254</v>
      </c>
      <c r="C29"/>
      <c r="D29" s="25">
        <v>59</v>
      </c>
    </row>
    <row r="30" spans="1:4" ht="14.5">
      <c r="A30" s="66"/>
      <c r="C30" s="182"/>
      <c r="D30" s="38"/>
    </row>
    <row r="31" spans="1:4" ht="14.5">
      <c r="A31" s="66"/>
      <c r="C31" s="182"/>
      <c r="D31" s="38"/>
    </row>
    <row r="32" spans="1:4" ht="14.5">
      <c r="A32" s="66"/>
      <c r="C32" s="182"/>
      <c r="D32" s="38"/>
    </row>
    <row r="33" spans="2:8" ht="14.5">
      <c r="C33" s="18"/>
      <c r="D33" s="70"/>
      <c r="E33" s="74"/>
      <c r="F33" s="69"/>
      <c r="G33" s="69"/>
      <c r="H33" s="69"/>
    </row>
    <row r="34" spans="2:8" ht="14.5">
      <c r="C34" s="18"/>
      <c r="D34" s="70"/>
    </row>
    <row r="35" spans="2:8" ht="14.5">
      <c r="C35" s="18"/>
      <c r="D35" s="70"/>
      <c r="E35" s="74"/>
    </row>
    <row r="36" spans="2:8" ht="14.5">
      <c r="B36" s="71"/>
      <c r="C36" s="18"/>
      <c r="D36" s="70"/>
      <c r="E36" s="74"/>
      <c r="G36" s="38"/>
    </row>
    <row r="37" spans="2:8" ht="14.5">
      <c r="B37" s="72"/>
      <c r="C37" s="18"/>
      <c r="D37" s="70"/>
      <c r="E37"/>
    </row>
    <row r="38" spans="2:8" ht="14.5">
      <c r="C38" s="18"/>
      <c r="D38" s="70"/>
      <c r="E38" s="75"/>
    </row>
    <row r="39" spans="2:8" ht="14.5">
      <c r="C39" s="18"/>
      <c r="D39" s="70"/>
    </row>
    <row r="40" spans="2:8" ht="14.5">
      <c r="C40" s="18"/>
      <c r="D40" s="70"/>
    </row>
    <row r="41" spans="2:8" ht="14.5">
      <c r="D41" s="70"/>
    </row>
    <row r="42" spans="2:8" ht="14.5">
      <c r="E42" s="66"/>
    </row>
    <row r="43" spans="2:8" ht="14.5">
      <c r="E43" s="66"/>
    </row>
    <row r="44" spans="2:8" ht="14.5">
      <c r="E44" s="66"/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4152832-9f03-4628-8f8a-984f7e09cd82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  <SharedWithUsers xmlns="286bd567-8383-458b-8b10-610e1dbf4dce">
      <UserInfo>
        <DisplayName>Mona Helen Heien</DisplayName>
        <AccountId>20</AccountId>
        <AccountType/>
      </UserInfo>
      <UserInfo>
        <DisplayName>Erik Due</DisplayName>
        <AccountId>73</AccountId>
        <AccountType/>
      </UserInfo>
    </SharedWithUsers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Slette_x003f_ xmlns="caf9241f-7654-46e4-b38c-0683f7584438" xsi:nil="true"/>
    <fb87f3f3a1014cb4ad0ec65499e03bb4 xmlns="caf9241f-7654-46e4-b38c-0683f7584438">
      <Terms xmlns="http://schemas.microsoft.com/office/infopath/2007/PartnerControls"/>
    </fb87f3f3a1014cb4ad0ec65499e03bb4>
    <TaxCatchAllLabel xmlns="08670d86-fc33-4f61-bf51-96e019343c8b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1BD84-3057-4A80-B808-D5DB6BE4CAF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86C474A-3B1E-450A-AF44-DCD8F1AAB11C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286bd567-8383-458b-8b10-610e1dbf4dce"/>
    <ds:schemaRef ds:uri="08670d86-fc33-4f61-bf51-96e019343c8b"/>
  </ds:schemaRefs>
</ds:datastoreItem>
</file>

<file path=customXml/itemProps3.xml><?xml version="1.0" encoding="utf-8"?>
<ds:datastoreItem xmlns:ds="http://schemas.openxmlformats.org/officeDocument/2006/customXml" ds:itemID="{89B19596-BE23-44ED-9999-ED76C17F0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DD8FDA-48DA-408D-A591-0A4ACB010BC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Forutsetninger</vt:lpstr>
      <vt:lpstr>Inntektsramme NordLink</vt:lpstr>
      <vt:lpstr>Inntektsramme Statnett</vt:lpstr>
      <vt:lpstr>Analyse transmisjon</vt:lpstr>
      <vt:lpstr> </vt:lpstr>
      <vt:lpstr>Analyserres regional</vt:lpstr>
      <vt:lpstr>Grunnlagsdata</vt:lpstr>
      <vt:lpstr>Note 11</vt:lpstr>
      <vt:lpstr>Annuitet</vt:lpstr>
      <vt:lpstr>Referenter regional</vt:lpstr>
      <vt:lpstr>Data analyse regional</vt:lpstr>
      <vt:lpstr>Reberegning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Marit Elverum Kvile</dc:creator>
  <cp:keywords/>
  <dc:description/>
  <cp:lastModifiedBy>Mona Helen Heien</cp:lastModifiedBy>
  <cp:revision/>
  <dcterms:created xsi:type="dcterms:W3CDTF">2021-03-17T13:18:57Z</dcterms:created>
  <dcterms:modified xsi:type="dcterms:W3CDTF">2025-01-02T12:26:46Z</dcterms:modified>
  <cp:category/>
  <cp:contentStatus/>
</cp:coreProperties>
</file>