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ve\fil\e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33" i="2"/>
  <c r="J27" i="2"/>
  <c r="J29" i="2"/>
  <c r="J31" i="2"/>
  <c r="C7" i="2" l="1"/>
  <c r="J16" i="2" s="1"/>
  <c r="C8" i="2"/>
  <c r="H33" i="2" l="1"/>
  <c r="C6" i="2" l="1"/>
  <c r="H29" i="2" l="1"/>
  <c r="H31" i="2"/>
  <c r="H16" i="2"/>
  <c r="H17" i="2" s="1"/>
  <c r="I29" i="2"/>
  <c r="I31" i="2"/>
  <c r="I33" i="2"/>
  <c r="H19" i="2" l="1"/>
  <c r="H22" i="2" s="1"/>
  <c r="H27" i="2"/>
  <c r="H24" i="2" s="1"/>
  <c r="I16" i="2"/>
  <c r="I17" i="2" l="1"/>
  <c r="I19" i="2" s="1"/>
  <c r="J17" i="2"/>
  <c r="J19" i="2" s="1"/>
  <c r="C9" i="2"/>
  <c r="F29" i="2" l="1"/>
  <c r="F27" i="2"/>
  <c r="I27" i="2"/>
  <c r="I24" i="2" s="1"/>
  <c r="I22" i="2" l="1"/>
</calcChain>
</file>

<file path=xl/sharedStrings.xml><?xml version="1.0" encoding="utf-8"?>
<sst xmlns="http://schemas.openxmlformats.org/spreadsheetml/2006/main" count="59" uniqueCount="43">
  <si>
    <t>øre/kWh</t>
  </si>
  <si>
    <t>kWh</t>
  </si>
  <si>
    <t>Enhet</t>
  </si>
  <si>
    <t>timer/år</t>
  </si>
  <si>
    <t xml:space="preserve">   Byggetidsrenter     </t>
  </si>
  <si>
    <t xml:space="preserve">Sum investeringskostnader </t>
  </si>
  <si>
    <t>Elproduksjon</t>
  </si>
  <si>
    <t>GWh/år</t>
  </si>
  <si>
    <t>Nåverdier</t>
  </si>
  <si>
    <t>øre</t>
  </si>
  <si>
    <t>Produsert elektrisitet</t>
  </si>
  <si>
    <t>Merknad</t>
  </si>
  <si>
    <t>Kilde</t>
  </si>
  <si>
    <t>Faktor for teknologiforbedring 2016 - 2035</t>
  </si>
  <si>
    <t>LCOE 2035</t>
  </si>
  <si>
    <t>år</t>
  </si>
  <si>
    <t>Byggetid</t>
  </si>
  <si>
    <t>Levetid</t>
  </si>
  <si>
    <t>Energiinhold</t>
  </si>
  <si>
    <t>Brenselpris</t>
  </si>
  <si>
    <t>Degraderingsrate</t>
  </si>
  <si>
    <t>prosent/år</t>
  </si>
  <si>
    <t>enhet</t>
  </si>
  <si>
    <t>Diskonteringsrente</t>
  </si>
  <si>
    <t>prosent</t>
  </si>
  <si>
    <t>kr/kW</t>
  </si>
  <si>
    <t>MW</t>
  </si>
  <si>
    <t>kWh/kg</t>
  </si>
  <si>
    <t>Variable drifts- og vedlikeholdskostnader</t>
  </si>
  <si>
    <t>LCOE 2016 NOK</t>
  </si>
  <si>
    <t>Fullasttimer (gjennomsnitt)</t>
  </si>
  <si>
    <t>Investeringskostnader (gjennomsnitt)</t>
  </si>
  <si>
    <t>Eksempel</t>
  </si>
  <si>
    <t>Vannkraft</t>
  </si>
  <si>
    <t>Faste driftskostnader</t>
  </si>
  <si>
    <t xml:space="preserve"> Konsesjoner &lt; 10 MW</t>
  </si>
  <si>
    <t>&lt; 10 MW</t>
  </si>
  <si>
    <t>&gt; 10 MW</t>
  </si>
  <si>
    <t xml:space="preserve">Idriftsatt småkraft 2014-2015 </t>
  </si>
  <si>
    <t>Konsesjoner &gt;= 10 MW</t>
  </si>
  <si>
    <t>NVE, insamlede data fra idriftsettelsesskjemaer og tall fra endelig gitte konsesjoner</t>
  </si>
  <si>
    <t>respektive 1 eller 2 års byggetid</t>
  </si>
  <si>
    <t>NVEs vurdering, se notat for forklaring.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</si>
</sst>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General_)"/>
    <numFmt numFmtId="165" formatCode="0.0"/>
    <numFmt numFmtId="166" formatCode="0.0\ %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8">
    <xf numFmtId="0" fontId="0" fillId="0" borderId="0" xfId="0"/>
    <xf numFmtId="164" fontId="7" fillId="0" borderId="1" xfId="1" applyFont="1" applyFill="1" applyBorder="1"/>
    <xf numFmtId="164" fontId="4" fillId="0" borderId="10" xfId="1" applyFont="1" applyFill="1" applyBorder="1" applyAlignment="1">
      <alignment horizontal="right"/>
    </xf>
    <xf numFmtId="164" fontId="7" fillId="0" borderId="12" xfId="1" applyFont="1" applyFill="1" applyBorder="1"/>
    <xf numFmtId="164" fontId="7" fillId="0" borderId="2" xfId="1" applyFont="1" applyFill="1" applyBorder="1"/>
    <xf numFmtId="164" fontId="7" fillId="0" borderId="14" xfId="1" applyFont="1" applyFill="1" applyBorder="1" applyAlignment="1">
      <alignment horizontal="right"/>
    </xf>
    <xf numFmtId="164" fontId="4" fillId="0" borderId="14" xfId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3" xfId="1" applyFont="1" applyFill="1" applyBorder="1" applyAlignment="1">
      <alignment horizontal="right"/>
    </xf>
    <xf numFmtId="164" fontId="4" fillId="0" borderId="16" xfId="1" applyFont="1" applyFill="1" applyBorder="1" applyAlignment="1">
      <alignment horizontal="right"/>
    </xf>
    <xf numFmtId="164" fontId="7" fillId="0" borderId="18" xfId="1" applyFont="1" applyFill="1" applyBorder="1"/>
    <xf numFmtId="164" fontId="7" fillId="0" borderId="19" xfId="1" applyFont="1" applyFill="1" applyBorder="1" applyAlignment="1">
      <alignment horizontal="right"/>
    </xf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2" applyNumberFormat="1" applyFont="1" applyFill="1" applyBorder="1"/>
    <xf numFmtId="165" fontId="9" fillId="0" borderId="0" xfId="1" applyNumberFormat="1" applyFont="1" applyFill="1" applyBorder="1"/>
    <xf numFmtId="164" fontId="7" fillId="0" borderId="20" xfId="1" applyFont="1" applyFill="1" applyBorder="1"/>
    <xf numFmtId="0" fontId="7" fillId="0" borderId="4" xfId="0" applyFont="1" applyBorder="1" applyAlignment="1">
      <alignment horizontal="right"/>
    </xf>
    <xf numFmtId="0" fontId="7" fillId="0" borderId="21" xfId="0" applyFont="1" applyBorder="1"/>
    <xf numFmtId="164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164" fontId="4" fillId="0" borderId="4" xfId="0" applyNumberFormat="1" applyFont="1" applyBorder="1"/>
    <xf numFmtId="164" fontId="4" fillId="0" borderId="15" xfId="0" applyNumberFormat="1" applyFont="1" applyBorder="1"/>
    <xf numFmtId="0" fontId="4" fillId="0" borderId="14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24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4" borderId="0" xfId="0" applyFill="1"/>
    <xf numFmtId="164" fontId="5" fillId="4" borderId="2" xfId="1" applyFont="1" applyFill="1" applyBorder="1"/>
    <xf numFmtId="164" fontId="5" fillId="4" borderId="7" xfId="1" applyFont="1" applyFill="1" applyBorder="1" applyAlignment="1">
      <alignment horizontal="right"/>
    </xf>
    <xf numFmtId="0" fontId="6" fillId="4" borderId="8" xfId="0" applyFont="1" applyFill="1" applyBorder="1" applyAlignment="1">
      <alignment horizontal="center"/>
    </xf>
    <xf numFmtId="164" fontId="5" fillId="4" borderId="9" xfId="1" applyFont="1" applyFill="1" applyBorder="1" applyAlignment="1">
      <alignment horizontal="right"/>
    </xf>
    <xf numFmtId="0" fontId="0" fillId="0" borderId="22" xfId="0" applyBorder="1"/>
    <xf numFmtId="40" fontId="0" fillId="0" borderId="23" xfId="0" applyNumberFormat="1" applyBorder="1"/>
    <xf numFmtId="0" fontId="4" fillId="0" borderId="14" xfId="0" applyFont="1" applyFill="1" applyBorder="1" applyAlignment="1">
      <alignment horizontal="right"/>
    </xf>
    <xf numFmtId="40" fontId="0" fillId="0" borderId="0" xfId="0" applyNumberFormat="1"/>
    <xf numFmtId="0" fontId="0" fillId="0" borderId="0" xfId="0" applyBorder="1"/>
    <xf numFmtId="2" fontId="7" fillId="0" borderId="0" xfId="0" applyNumberFormat="1" applyFont="1" applyBorder="1"/>
    <xf numFmtId="2" fontId="4" fillId="0" borderId="0" xfId="0" applyNumberFormat="1" applyFont="1" applyBorder="1"/>
    <xf numFmtId="166" fontId="2" fillId="0" borderId="0" xfId="3" applyNumberFormat="1" applyFont="1" applyBorder="1"/>
    <xf numFmtId="166" fontId="0" fillId="0" borderId="0" xfId="3" applyNumberFormat="1" applyFont="1" applyBorder="1"/>
    <xf numFmtId="164" fontId="5" fillId="4" borderId="0" xfId="1" applyFont="1" applyFill="1" applyBorder="1"/>
    <xf numFmtId="0" fontId="0" fillId="5" borderId="2" xfId="0" applyFont="1" applyFill="1" applyBorder="1"/>
    <xf numFmtId="0" fontId="0" fillId="5" borderId="2" xfId="0" applyFill="1" applyBorder="1"/>
    <xf numFmtId="164" fontId="7" fillId="0" borderId="26" xfId="1" applyFont="1" applyFill="1" applyBorder="1"/>
    <xf numFmtId="164" fontId="7" fillId="0" borderId="16" xfId="1" applyFont="1" applyFill="1" applyBorder="1" applyAlignment="1">
      <alignment horizontal="right"/>
    </xf>
    <xf numFmtId="164" fontId="5" fillId="4" borderId="8" xfId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center"/>
    </xf>
    <xf numFmtId="164" fontId="7" fillId="0" borderId="17" xfId="1" applyFont="1" applyFill="1" applyBorder="1" applyAlignment="1">
      <alignment horizontal="center"/>
    </xf>
    <xf numFmtId="3" fontId="4" fillId="3" borderId="8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4" fontId="4" fillId="3" borderId="8" xfId="1" applyNumberFormat="1" applyFont="1" applyFill="1" applyBorder="1" applyAlignment="1">
      <alignment horizontal="center"/>
    </xf>
    <xf numFmtId="164" fontId="7" fillId="0" borderId="5" xfId="1" applyFont="1" applyFill="1" applyBorder="1"/>
    <xf numFmtId="164" fontId="7" fillId="0" borderId="27" xfId="1" applyFont="1" applyFill="1" applyBorder="1" applyAlignment="1">
      <alignment horizontal="right"/>
    </xf>
    <xf numFmtId="165" fontId="7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2" borderId="25" xfId="0" applyFont="1" applyFill="1" applyBorder="1"/>
    <xf numFmtId="0" fontId="7" fillId="0" borderId="0" xfId="0" applyFont="1" applyFill="1" applyBorder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4">
    <cellStyle name="Normal" xfId="0" builtinId="0"/>
    <cellStyle name="Normal_Ark1" xfId="1"/>
    <cellStyle name="Perc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2">
          <cell r="E12"/>
        </row>
      </sheetData>
      <sheetData sheetId="1"/>
      <sheetData sheetId="2"/>
      <sheetData sheetId="3">
        <row r="28">
          <cell r="C28">
            <v>40</v>
          </cell>
          <cell r="D28">
            <v>0.06</v>
          </cell>
          <cell r="E2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7"/>
  <sheetViews>
    <sheetView tabSelected="1" zoomScale="90" zoomScaleNormal="90" workbookViewId="0">
      <selection activeCell="K16" sqref="K16"/>
    </sheetView>
  </sheetViews>
  <sheetFormatPr defaultColWidth="11.42578125" defaultRowHeight="15" x14ac:dyDescent="0.25"/>
  <cols>
    <col min="1" max="1" width="16.85546875" customWidth="1"/>
    <col min="6" max="6" width="43.5703125" customWidth="1"/>
    <col min="8" max="8" width="26.28515625" bestFit="1" customWidth="1"/>
    <col min="9" max="9" width="21.42578125" customWidth="1"/>
    <col min="10" max="10" width="19.7109375" customWidth="1"/>
    <col min="11" max="11" width="31.7109375" customWidth="1"/>
    <col min="12" max="12" width="20.140625" customWidth="1"/>
  </cols>
  <sheetData>
    <row r="3" spans="1:12" ht="15.75" thickBot="1" x14ac:dyDescent="0.3"/>
    <row r="4" spans="1:12" x14ac:dyDescent="0.25">
      <c r="A4" s="27"/>
      <c r="B4" s="27" t="s">
        <v>22</v>
      </c>
      <c r="C4" s="61" t="s">
        <v>36</v>
      </c>
      <c r="D4" s="62" t="s">
        <v>37</v>
      </c>
      <c r="F4" s="66" t="s">
        <v>33</v>
      </c>
      <c r="G4" s="67"/>
      <c r="H4" s="67"/>
      <c r="I4" s="67"/>
      <c r="J4" s="67"/>
      <c r="K4" s="30"/>
      <c r="L4" s="30"/>
    </row>
    <row r="5" spans="1:12" x14ac:dyDescent="0.25">
      <c r="A5" s="27" t="s">
        <v>16</v>
      </c>
      <c r="B5" t="s">
        <v>15</v>
      </c>
      <c r="C5" s="64">
        <v>1</v>
      </c>
      <c r="D5" s="63">
        <v>2</v>
      </c>
      <c r="E5" s="29"/>
      <c r="F5" s="31"/>
      <c r="G5" s="32" t="s">
        <v>2</v>
      </c>
      <c r="H5" s="33" t="s">
        <v>38</v>
      </c>
      <c r="I5" s="33" t="s">
        <v>35</v>
      </c>
      <c r="J5" s="33" t="s">
        <v>39</v>
      </c>
      <c r="K5" s="30"/>
      <c r="L5" s="30"/>
    </row>
    <row r="6" spans="1:12" ht="15.75" thickBot="1" x14ac:dyDescent="0.3">
      <c r="A6" s="27" t="s">
        <v>17</v>
      </c>
      <c r="B6" t="s">
        <v>15</v>
      </c>
      <c r="C6" s="39">
        <f>'[1]byggetid levetid rente'!$C$28</f>
        <v>40</v>
      </c>
      <c r="E6" s="29"/>
      <c r="F6" s="31" t="s">
        <v>32</v>
      </c>
      <c r="G6" s="34" t="s">
        <v>26</v>
      </c>
      <c r="H6" s="49">
        <v>3</v>
      </c>
      <c r="I6" s="49">
        <v>3</v>
      </c>
      <c r="J6" s="49">
        <v>17</v>
      </c>
      <c r="K6" s="44" t="s">
        <v>12</v>
      </c>
      <c r="L6" s="31" t="s">
        <v>11</v>
      </c>
    </row>
    <row r="7" spans="1:12" x14ac:dyDescent="0.25">
      <c r="A7" s="27" t="s">
        <v>23</v>
      </c>
      <c r="B7" t="s">
        <v>21</v>
      </c>
      <c r="C7" s="42">
        <f>'[1]byggetid levetid rente'!$D$28</f>
        <v>0.06</v>
      </c>
      <c r="E7" s="29"/>
      <c r="F7" s="1" t="s">
        <v>30</v>
      </c>
      <c r="G7" s="2" t="s">
        <v>3</v>
      </c>
      <c r="H7" s="50">
        <v>2700</v>
      </c>
      <c r="I7" s="50">
        <v>2700</v>
      </c>
      <c r="J7" s="50">
        <v>3300</v>
      </c>
    </row>
    <row r="8" spans="1:12" x14ac:dyDescent="0.25">
      <c r="A8" s="27" t="s">
        <v>20</v>
      </c>
      <c r="B8" s="12" t="s">
        <v>24</v>
      </c>
      <c r="C8" s="43">
        <f>'[1]byggetid levetid rente'!$E$28</f>
        <v>0</v>
      </c>
      <c r="E8" s="12"/>
      <c r="F8" s="47" t="s">
        <v>31</v>
      </c>
      <c r="G8" s="48"/>
      <c r="H8" s="51"/>
      <c r="I8" s="51"/>
      <c r="J8" s="51"/>
    </row>
    <row r="9" spans="1:12" x14ac:dyDescent="0.25">
      <c r="A9" s="27" t="s">
        <v>18</v>
      </c>
      <c r="B9" s="12" t="s">
        <v>27</v>
      </c>
      <c r="C9" s="40">
        <f>'[1]Brennverdier og priser'!$E$12</f>
        <v>0</v>
      </c>
      <c r="D9" s="12"/>
      <c r="E9" s="12"/>
      <c r="F9" s="45" t="s">
        <v>31</v>
      </c>
      <c r="G9" s="6" t="s">
        <v>25</v>
      </c>
      <c r="H9" s="52">
        <v>11550</v>
      </c>
      <c r="I9" s="52">
        <v>11400</v>
      </c>
      <c r="J9" s="52">
        <v>11650</v>
      </c>
      <c r="K9" t="s">
        <v>40</v>
      </c>
    </row>
    <row r="10" spans="1:12" x14ac:dyDescent="0.25">
      <c r="A10" s="27" t="s">
        <v>19</v>
      </c>
      <c r="B10" s="12" t="s">
        <v>0</v>
      </c>
      <c r="C10" s="41">
        <v>0</v>
      </c>
      <c r="E10" s="12"/>
      <c r="F10" s="45"/>
      <c r="G10" s="6" t="s">
        <v>25</v>
      </c>
      <c r="H10" s="52"/>
      <c r="I10" s="52"/>
      <c r="J10" s="52"/>
    </row>
    <row r="11" spans="1:12" x14ac:dyDescent="0.25">
      <c r="E11" s="12"/>
      <c r="F11" s="45"/>
      <c r="G11" s="6" t="s">
        <v>25</v>
      </c>
      <c r="H11" s="52"/>
      <c r="I11" s="52"/>
      <c r="J11" s="52"/>
    </row>
    <row r="12" spans="1:12" x14ac:dyDescent="0.25">
      <c r="B12" s="12"/>
      <c r="C12" s="12"/>
      <c r="D12" s="12"/>
      <c r="E12" s="12"/>
      <c r="F12" s="45"/>
      <c r="G12" s="6" t="s">
        <v>25</v>
      </c>
      <c r="H12" s="52"/>
      <c r="I12" s="52"/>
      <c r="J12" s="52"/>
    </row>
    <row r="13" spans="1:12" x14ac:dyDescent="0.25">
      <c r="E13" s="28"/>
      <c r="F13" s="45"/>
      <c r="G13" s="6" t="s">
        <v>25</v>
      </c>
      <c r="H13" s="52"/>
      <c r="I13" s="52"/>
      <c r="J13" s="52"/>
    </row>
    <row r="14" spans="1:12" x14ac:dyDescent="0.25">
      <c r="B14" s="12"/>
      <c r="C14" s="12"/>
      <c r="D14" s="28"/>
      <c r="E14" s="28"/>
      <c r="F14" s="46"/>
      <c r="G14" s="6" t="s">
        <v>25</v>
      </c>
      <c r="H14" s="52"/>
      <c r="I14" s="52"/>
      <c r="J14" s="52"/>
    </row>
    <row r="15" spans="1:12" x14ac:dyDescent="0.25">
      <c r="B15" s="12"/>
      <c r="C15" s="12"/>
      <c r="D15" s="28"/>
      <c r="E15" s="28"/>
      <c r="F15" s="45"/>
      <c r="G15" s="6" t="s">
        <v>25</v>
      </c>
      <c r="H15" s="52"/>
      <c r="I15" s="52"/>
      <c r="J15" s="52"/>
    </row>
    <row r="16" spans="1:12" x14ac:dyDescent="0.25">
      <c r="F16" s="7" t="s">
        <v>4</v>
      </c>
      <c r="G16" s="6" t="s">
        <v>25</v>
      </c>
      <c r="H16" s="53">
        <f>SUM(H9:H15)*(((1+($C$7))*((1+$C$7)^($C$5)-1))/($C$7*$C$5))-SUM(H9:H15)</f>
        <v>693.00000000001091</v>
      </c>
      <c r="I16" s="53">
        <f>SUM(I9:I15)*(((1+($C$7))*((1+$C$7)^($C$5)-1))/($C$7*$C$5))-SUM(I9:I15)</f>
        <v>684.00000000001091</v>
      </c>
      <c r="J16" s="53">
        <f>SUM(J9:J15)*(((1+($C$7))*((1+$C$7)^($D$5)-1))/($C$7*$D$5))-SUM(J9:J15)</f>
        <v>1069.4700000000175</v>
      </c>
      <c r="L16" s="65" t="s">
        <v>41</v>
      </c>
    </row>
    <row r="17" spans="6:11" x14ac:dyDescent="0.25">
      <c r="F17" s="3" t="s">
        <v>5</v>
      </c>
      <c r="G17" s="8" t="s">
        <v>25</v>
      </c>
      <c r="H17" s="54">
        <f>SUM(H9:H16)</f>
        <v>12243.000000000011</v>
      </c>
      <c r="I17" s="54">
        <f>SUM(I9:I16)</f>
        <v>12084.000000000011</v>
      </c>
      <c r="J17" s="54">
        <f t="shared" ref="J17" si="0">SUM(J9:J16)</f>
        <v>12719.470000000018</v>
      </c>
      <c r="K17" s="65"/>
    </row>
    <row r="18" spans="6:11" x14ac:dyDescent="0.25">
      <c r="F18" s="3" t="s">
        <v>28</v>
      </c>
      <c r="G18" s="8" t="s">
        <v>0</v>
      </c>
      <c r="H18" s="52">
        <v>7</v>
      </c>
      <c r="I18" s="52">
        <v>7</v>
      </c>
      <c r="J18" s="52">
        <v>4</v>
      </c>
      <c r="K18" s="65" t="s">
        <v>42</v>
      </c>
    </row>
    <row r="19" spans="6:11" ht="15.75" thickBot="1" x14ac:dyDescent="0.3">
      <c r="F19" s="10" t="s">
        <v>29</v>
      </c>
      <c r="G19" s="11" t="s">
        <v>0</v>
      </c>
      <c r="H19" s="55">
        <f>-PMT($C$7,$C$6,H17,0)/H7*100+H18</f>
        <v>37.136614232475225</v>
      </c>
      <c r="I19" s="55">
        <f>-PMT($C$7,$C$6,I17,0)/I7*100+I18</f>
        <v>36.745229632053466</v>
      </c>
      <c r="J19" s="55">
        <f>-PMT($C$7,$C$6,J17,0)/J7*100+J18</f>
        <v>29.616833705968357</v>
      </c>
      <c r="K19" s="65"/>
    </row>
    <row r="20" spans="6:11" x14ac:dyDescent="0.25">
      <c r="F20" s="57"/>
      <c r="G20" s="58"/>
      <c r="H20" s="59"/>
      <c r="I20" s="59"/>
      <c r="J20" s="59"/>
    </row>
    <row r="21" spans="6:11" x14ac:dyDescent="0.25">
      <c r="F21" s="4" t="s">
        <v>13</v>
      </c>
      <c r="G21" s="5"/>
      <c r="H21" s="56">
        <v>1</v>
      </c>
      <c r="I21" s="56">
        <v>1</v>
      </c>
      <c r="J21" s="52"/>
    </row>
    <row r="22" spans="6:11" ht="15.75" thickBot="1" x14ac:dyDescent="0.3">
      <c r="F22" s="10" t="s">
        <v>14</v>
      </c>
      <c r="G22" s="11" t="s">
        <v>0</v>
      </c>
      <c r="H22" s="55">
        <f>H19*H21</f>
        <v>37.136614232475225</v>
      </c>
      <c r="I22" s="55">
        <f>I19*I21</f>
        <v>36.745229632053466</v>
      </c>
      <c r="J22" s="55"/>
    </row>
    <row r="23" spans="6:11" x14ac:dyDescent="0.25">
      <c r="J23" s="16"/>
    </row>
    <row r="24" spans="6:11" x14ac:dyDescent="0.25">
      <c r="F24" s="13"/>
      <c r="G24" s="14"/>
      <c r="H24" s="16">
        <f>(H27+H29)/H31</f>
        <v>37.136614232475218</v>
      </c>
      <c r="I24" s="16">
        <f>(I27+I29)/I31</f>
        <v>36.745229632053459</v>
      </c>
      <c r="J24" s="16">
        <f>(J27+J29)/J31</f>
        <v>29.61683370596835</v>
      </c>
    </row>
    <row r="25" spans="6:11" x14ac:dyDescent="0.25">
      <c r="F25" s="12"/>
      <c r="G25" s="12"/>
      <c r="H25" s="12"/>
      <c r="I25" s="12"/>
      <c r="J25" s="12"/>
    </row>
    <row r="26" spans="6:11" x14ac:dyDescent="0.25">
      <c r="F26" s="17" t="s">
        <v>8</v>
      </c>
      <c r="G26" s="18"/>
      <c r="H26" s="19">
        <v>3</v>
      </c>
      <c r="I26" s="19">
        <v>3</v>
      </c>
      <c r="J26" s="19">
        <v>17</v>
      </c>
    </row>
    <row r="27" spans="6:11" x14ac:dyDescent="0.25">
      <c r="F27" s="20" t="str">
        <f>F8</f>
        <v>Investeringskostnader (gjennomsnitt)</v>
      </c>
      <c r="G27" s="21" t="s">
        <v>9</v>
      </c>
      <c r="H27" s="22">
        <f>H17*100*1000*H6</f>
        <v>3672900000.0000038</v>
      </c>
      <c r="I27" s="22">
        <f>I17*100*1000*I6</f>
        <v>3625200000.0000038</v>
      </c>
      <c r="J27" s="22">
        <f>J17*100*1000*J6</f>
        <v>21623099000.000031</v>
      </c>
    </row>
    <row r="28" spans="6:11" x14ac:dyDescent="0.25">
      <c r="F28" s="23" t="s">
        <v>34</v>
      </c>
      <c r="G28" s="24" t="s">
        <v>9</v>
      </c>
      <c r="H28" s="25">
        <v>0</v>
      </c>
      <c r="I28" s="25">
        <v>0</v>
      </c>
      <c r="J28" s="25">
        <v>0</v>
      </c>
    </row>
    <row r="29" spans="6:11" x14ac:dyDescent="0.25">
      <c r="F29" s="23" t="str">
        <f>F18</f>
        <v>Variable drifts- og vedlikeholdskostnader</v>
      </c>
      <c r="G29" s="24" t="s">
        <v>9</v>
      </c>
      <c r="H29" s="25">
        <f>-PV($C$7,$C$6,H18*1000*H6*H7)</f>
        <v>853125032.6154623</v>
      </c>
      <c r="I29" s="25">
        <f>-PV($C$7,$C$6,I18*1000*I6*I7)</f>
        <v>853125032.6154623</v>
      </c>
      <c r="J29" s="25">
        <f>-PV($C$7,$C$6,J18*1000*J6*J7)</f>
        <v>3376389017.9701891</v>
      </c>
    </row>
    <row r="30" spans="6:11" x14ac:dyDescent="0.25">
      <c r="F30" s="23"/>
      <c r="G30" s="24" t="s">
        <v>9</v>
      </c>
      <c r="H30" s="25">
        <v>0</v>
      </c>
      <c r="I30" s="25">
        <v>0</v>
      </c>
      <c r="J30" s="25">
        <v>0</v>
      </c>
    </row>
    <row r="31" spans="6:11" x14ac:dyDescent="0.25">
      <c r="F31" s="23" t="s">
        <v>10</v>
      </c>
      <c r="G31" s="24" t="s">
        <v>1</v>
      </c>
      <c r="H31" s="25">
        <f>-PV($C$7,$C$6,H33*1000000)</f>
        <v>121875004.65935177</v>
      </c>
      <c r="I31" s="25">
        <f>-PV($C$7,$C$6,I33*1000000)</f>
        <v>121875004.65935177</v>
      </c>
      <c r="J31" s="25">
        <f>-PV($C$7,$C$6,J33*1000000)</f>
        <v>844097254.49254727</v>
      </c>
    </row>
    <row r="32" spans="6:11" x14ac:dyDescent="0.25">
      <c r="F32" s="35"/>
      <c r="G32" s="9"/>
      <c r="H32" s="36"/>
      <c r="I32" s="36"/>
      <c r="J32" s="36"/>
    </row>
    <row r="33" spans="6:10" x14ac:dyDescent="0.25">
      <c r="F33" s="13" t="s">
        <v>6</v>
      </c>
      <c r="G33" s="24" t="s">
        <v>7</v>
      </c>
      <c r="H33" s="15">
        <f>H6*H7/1000</f>
        <v>8.1</v>
      </c>
      <c r="I33" s="15">
        <f>I6*I7/1000</f>
        <v>8.1</v>
      </c>
      <c r="J33" s="15">
        <f>J6*J7/1000</f>
        <v>56.1</v>
      </c>
    </row>
    <row r="34" spans="6:10" x14ac:dyDescent="0.25">
      <c r="F34" s="13"/>
      <c r="G34" s="24"/>
      <c r="H34" s="16"/>
      <c r="I34" s="16"/>
      <c r="J34" s="16"/>
    </row>
    <row r="35" spans="6:10" x14ac:dyDescent="0.25">
      <c r="F35" s="26"/>
      <c r="G35" s="24"/>
      <c r="H35" s="25"/>
      <c r="I35" s="25"/>
      <c r="J35" s="25"/>
    </row>
    <row r="36" spans="6:10" x14ac:dyDescent="0.25">
      <c r="F36" s="26"/>
      <c r="G36" s="24"/>
      <c r="H36" s="25"/>
      <c r="I36" s="25"/>
      <c r="J36" s="25"/>
    </row>
    <row r="37" spans="6:10" x14ac:dyDescent="0.25">
      <c r="G37" s="37"/>
      <c r="H37" s="60"/>
      <c r="I37" s="38"/>
      <c r="J37" s="38"/>
    </row>
  </sheetData>
  <mergeCells count="1">
    <mergeCell ref="F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Koestler Valentin Johannes</cp:lastModifiedBy>
  <dcterms:created xsi:type="dcterms:W3CDTF">2016-11-15T12:54:30Z</dcterms:created>
  <dcterms:modified xsi:type="dcterms:W3CDTF">2017-02-27T11:15:54Z</dcterms:modified>
</cp:coreProperties>
</file>