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Flaskehalsinntekter/2023/"/>
    </mc:Choice>
  </mc:AlternateContent>
  <xr:revisionPtr revIDLastSave="488" documentId="8_{E80CEB03-6DE3-4A24-A9B1-905627140EDA}" xr6:coauthVersionLast="47" xr6:coauthVersionMax="47" xr10:uidLastSave="{960086BF-0AED-4420-B213-63202AD11678}"/>
  <bookViews>
    <workbookView xWindow="22932" yWindow="-108" windowWidth="23256" windowHeight="12456" xr2:uid="{2BD1E1D0-0605-482E-944E-23A3AFFAA244}"/>
  </bookViews>
  <sheets>
    <sheet name="Modell for beregning av tilskud" sheetId="5" r:id="rId1"/>
    <sheet name="Forutsetninger for beregninger" sheetId="3" r:id="rId2"/>
    <sheet name="pris per selskap" sheetId="4" r:id="rId3"/>
  </sheets>
  <definedNames>
    <definedName name="_xlnm._FilterDatabase" localSheetId="0" hidden="1">'Modell for beregning av tilskud'!$A$8:$P$102</definedName>
    <definedName name="qryDRkorrNULLpr13_17">#REF!</definedName>
    <definedName name="qryNote1_5Selskap_Kommune_2018">#REF!</definedName>
    <definedName name="solver_adj" localSheetId="0" hidden="1">'Modell for beregning av tilskud'!$B$2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'Modell for beregning av tilskud'!$B$1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1400000000</definedName>
    <definedName name="solver_ver" localSheetId="0" hidden="1">3</definedName>
    <definedName name="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5" l="1"/>
  <c r="H8" i="5"/>
  <c r="F5" i="5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4" i="4"/>
  <c r="G57" i="3"/>
  <c r="B62" i="3" s="1"/>
  <c r="F57" i="3"/>
  <c r="E57" i="3"/>
  <c r="D57" i="3"/>
  <c r="C57" i="3"/>
  <c r="B57" i="3"/>
  <c r="B26" i="3" l="1"/>
  <c r="B28" i="3"/>
  <c r="B27" i="3"/>
  <c r="C62" i="3"/>
  <c r="E62" i="3"/>
  <c r="D62" i="3"/>
  <c r="F62" i="3"/>
  <c r="H8" i="3" l="1"/>
  <c r="H9" i="3"/>
  <c r="H10" i="3"/>
  <c r="H11" i="3"/>
  <c r="H12" i="3"/>
  <c r="H7" i="3"/>
  <c r="E44" i="3"/>
  <c r="E45" i="3"/>
  <c r="E46" i="3"/>
  <c r="E47" i="3"/>
  <c r="E48" i="3"/>
  <c r="E49" i="3"/>
  <c r="E39" i="3"/>
  <c r="E40" i="3"/>
  <c r="E41" i="3"/>
  <c r="E42" i="3"/>
  <c r="E43" i="3"/>
  <c r="E38" i="3"/>
  <c r="D22" i="5" l="1"/>
  <c r="D9" i="5"/>
  <c r="D96" i="5"/>
  <c r="D56" i="5"/>
  <c r="D16" i="5"/>
  <c r="D87" i="5"/>
  <c r="D47" i="5"/>
  <c r="D15" i="5"/>
  <c r="D78" i="5"/>
  <c r="D38" i="5"/>
  <c r="D93" i="5"/>
  <c r="D85" i="5"/>
  <c r="D77" i="5"/>
  <c r="D69" i="5"/>
  <c r="D61" i="5"/>
  <c r="D53" i="5"/>
  <c r="D45" i="5"/>
  <c r="D37" i="5"/>
  <c r="D29" i="5"/>
  <c r="D21" i="5"/>
  <c r="D13" i="5"/>
  <c r="D88" i="5"/>
  <c r="D48" i="5"/>
  <c r="D24" i="5"/>
  <c r="D79" i="5"/>
  <c r="D39" i="5"/>
  <c r="D70" i="5"/>
  <c r="D30" i="5"/>
  <c r="D92" i="5"/>
  <c r="D84" i="5"/>
  <c r="D76" i="5"/>
  <c r="D68" i="5"/>
  <c r="D60" i="5"/>
  <c r="D52" i="5"/>
  <c r="D44" i="5"/>
  <c r="D36" i="5"/>
  <c r="D28" i="5"/>
  <c r="D20" i="5"/>
  <c r="D12" i="5"/>
  <c r="D72" i="5"/>
  <c r="D40" i="5"/>
  <c r="D95" i="5"/>
  <c r="D55" i="5"/>
  <c r="D62" i="5"/>
  <c r="D14" i="5"/>
  <c r="D8" i="5"/>
  <c r="D91" i="5"/>
  <c r="D83" i="5"/>
  <c r="D75" i="5"/>
  <c r="D67" i="5"/>
  <c r="D59" i="5"/>
  <c r="D51" i="5"/>
  <c r="D43" i="5"/>
  <c r="D35" i="5"/>
  <c r="D27" i="5"/>
  <c r="D19" i="5"/>
  <c r="D11" i="5"/>
  <c r="D64" i="5"/>
  <c r="D63" i="5"/>
  <c r="D23" i="5"/>
  <c r="D86" i="5"/>
  <c r="D46" i="5"/>
  <c r="D98" i="5"/>
  <c r="D90" i="5"/>
  <c r="D82" i="5"/>
  <c r="D74" i="5"/>
  <c r="D66" i="5"/>
  <c r="D58" i="5"/>
  <c r="D50" i="5"/>
  <c r="D42" i="5"/>
  <c r="D34" i="5"/>
  <c r="D26" i="5"/>
  <c r="D18" i="5"/>
  <c r="D10" i="5"/>
  <c r="D80" i="5"/>
  <c r="D32" i="5"/>
  <c r="D71" i="5"/>
  <c r="D31" i="5"/>
  <c r="D94" i="5"/>
  <c r="D54" i="5"/>
  <c r="D97" i="5"/>
  <c r="D89" i="5"/>
  <c r="D81" i="5"/>
  <c r="D73" i="5"/>
  <c r="D65" i="5"/>
  <c r="D57" i="5"/>
  <c r="D49" i="5"/>
  <c r="D41" i="5"/>
  <c r="D33" i="5"/>
  <c r="D25" i="5"/>
  <c r="D17" i="5"/>
  <c r="M94" i="4"/>
  <c r="L94" i="4"/>
  <c r="K94" i="4"/>
  <c r="J94" i="4"/>
  <c r="I94" i="4"/>
  <c r="M93" i="4"/>
  <c r="L93" i="4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M85" i="4"/>
  <c r="L85" i="4"/>
  <c r="K85" i="4"/>
  <c r="J85" i="4"/>
  <c r="I85" i="4"/>
  <c r="M84" i="4"/>
  <c r="L84" i="4"/>
  <c r="K84" i="4"/>
  <c r="J84" i="4"/>
  <c r="I84" i="4"/>
  <c r="M83" i="4"/>
  <c r="L83" i="4"/>
  <c r="K83" i="4"/>
  <c r="J83" i="4"/>
  <c r="I83" i="4"/>
  <c r="M82" i="4"/>
  <c r="L82" i="4"/>
  <c r="K82" i="4"/>
  <c r="J82" i="4"/>
  <c r="I82" i="4"/>
  <c r="M81" i="4"/>
  <c r="L81" i="4"/>
  <c r="K81" i="4"/>
  <c r="J81" i="4"/>
  <c r="I81" i="4"/>
  <c r="M80" i="4"/>
  <c r="L80" i="4"/>
  <c r="K80" i="4"/>
  <c r="J80" i="4"/>
  <c r="I80" i="4"/>
  <c r="M79" i="4"/>
  <c r="L79" i="4"/>
  <c r="K79" i="4"/>
  <c r="J79" i="4"/>
  <c r="I79" i="4"/>
  <c r="M78" i="4"/>
  <c r="L78" i="4"/>
  <c r="K78" i="4"/>
  <c r="J78" i="4"/>
  <c r="I78" i="4"/>
  <c r="M77" i="4"/>
  <c r="L77" i="4"/>
  <c r="K77" i="4"/>
  <c r="J77" i="4"/>
  <c r="I77" i="4"/>
  <c r="M76" i="4"/>
  <c r="L76" i="4"/>
  <c r="K76" i="4"/>
  <c r="J76" i="4"/>
  <c r="I76" i="4"/>
  <c r="M75" i="4"/>
  <c r="L75" i="4"/>
  <c r="K75" i="4"/>
  <c r="J75" i="4"/>
  <c r="I75" i="4"/>
  <c r="M74" i="4"/>
  <c r="L74" i="4"/>
  <c r="K74" i="4"/>
  <c r="J74" i="4"/>
  <c r="I74" i="4"/>
  <c r="M73" i="4"/>
  <c r="L73" i="4"/>
  <c r="K73" i="4"/>
  <c r="J73" i="4"/>
  <c r="I73" i="4"/>
  <c r="M72" i="4"/>
  <c r="L72" i="4"/>
  <c r="K72" i="4"/>
  <c r="J72" i="4"/>
  <c r="I72" i="4"/>
  <c r="M71" i="4"/>
  <c r="L71" i="4"/>
  <c r="K71" i="4"/>
  <c r="J71" i="4"/>
  <c r="I71" i="4"/>
  <c r="M70" i="4"/>
  <c r="L70" i="4"/>
  <c r="K70" i="4"/>
  <c r="J70" i="4"/>
  <c r="I70" i="4"/>
  <c r="M69" i="4"/>
  <c r="L69" i="4"/>
  <c r="K69" i="4"/>
  <c r="J69" i="4"/>
  <c r="I69" i="4"/>
  <c r="M68" i="4"/>
  <c r="L68" i="4"/>
  <c r="K68" i="4"/>
  <c r="J68" i="4"/>
  <c r="I68" i="4"/>
  <c r="M67" i="4"/>
  <c r="L67" i="4"/>
  <c r="K67" i="4"/>
  <c r="J67" i="4"/>
  <c r="I67" i="4"/>
  <c r="M66" i="4"/>
  <c r="L66" i="4"/>
  <c r="K66" i="4"/>
  <c r="J66" i="4"/>
  <c r="I66" i="4"/>
  <c r="M65" i="4"/>
  <c r="L65" i="4"/>
  <c r="K65" i="4"/>
  <c r="J65" i="4"/>
  <c r="I65" i="4"/>
  <c r="M64" i="4"/>
  <c r="L64" i="4"/>
  <c r="K64" i="4"/>
  <c r="J64" i="4"/>
  <c r="I64" i="4"/>
  <c r="M63" i="4"/>
  <c r="L63" i="4"/>
  <c r="K63" i="4"/>
  <c r="J63" i="4"/>
  <c r="I63" i="4"/>
  <c r="M62" i="4"/>
  <c r="L62" i="4"/>
  <c r="K62" i="4"/>
  <c r="J62" i="4"/>
  <c r="I62" i="4"/>
  <c r="M61" i="4"/>
  <c r="L61" i="4"/>
  <c r="K61" i="4"/>
  <c r="J61" i="4"/>
  <c r="I61" i="4"/>
  <c r="M60" i="4"/>
  <c r="L60" i="4"/>
  <c r="K60" i="4"/>
  <c r="J60" i="4"/>
  <c r="I60" i="4"/>
  <c r="M59" i="4"/>
  <c r="L59" i="4"/>
  <c r="K59" i="4"/>
  <c r="J59" i="4"/>
  <c r="I59" i="4"/>
  <c r="M58" i="4"/>
  <c r="L58" i="4"/>
  <c r="K58" i="4"/>
  <c r="J58" i="4"/>
  <c r="I58" i="4"/>
  <c r="M57" i="4"/>
  <c r="L57" i="4"/>
  <c r="K57" i="4"/>
  <c r="J57" i="4"/>
  <c r="I57" i="4"/>
  <c r="M56" i="4"/>
  <c r="L56" i="4"/>
  <c r="K56" i="4"/>
  <c r="J56" i="4"/>
  <c r="I56" i="4"/>
  <c r="M55" i="4"/>
  <c r="L55" i="4"/>
  <c r="K55" i="4"/>
  <c r="J55" i="4"/>
  <c r="I55" i="4"/>
  <c r="M54" i="4"/>
  <c r="L54" i="4"/>
  <c r="K54" i="4"/>
  <c r="J54" i="4"/>
  <c r="I54" i="4"/>
  <c r="M53" i="4"/>
  <c r="L53" i="4"/>
  <c r="K53" i="4"/>
  <c r="J53" i="4"/>
  <c r="I53" i="4"/>
  <c r="M52" i="4"/>
  <c r="L52" i="4"/>
  <c r="K52" i="4"/>
  <c r="J52" i="4"/>
  <c r="I52" i="4"/>
  <c r="M51" i="4"/>
  <c r="L51" i="4"/>
  <c r="K51" i="4"/>
  <c r="J51" i="4"/>
  <c r="I51" i="4"/>
  <c r="M50" i="4"/>
  <c r="L50" i="4"/>
  <c r="K50" i="4"/>
  <c r="J50" i="4"/>
  <c r="I50" i="4"/>
  <c r="M49" i="4"/>
  <c r="L49" i="4"/>
  <c r="K49" i="4"/>
  <c r="J49" i="4"/>
  <c r="I49" i="4"/>
  <c r="M48" i="4"/>
  <c r="L48" i="4"/>
  <c r="K48" i="4"/>
  <c r="J48" i="4"/>
  <c r="I48" i="4"/>
  <c r="M47" i="4"/>
  <c r="L47" i="4"/>
  <c r="K47" i="4"/>
  <c r="J47" i="4"/>
  <c r="I47" i="4"/>
  <c r="M46" i="4"/>
  <c r="L46" i="4"/>
  <c r="K46" i="4"/>
  <c r="J46" i="4"/>
  <c r="I46" i="4"/>
  <c r="M45" i="4"/>
  <c r="L45" i="4"/>
  <c r="K45" i="4"/>
  <c r="J45" i="4"/>
  <c r="I45" i="4"/>
  <c r="M44" i="4"/>
  <c r="L44" i="4"/>
  <c r="K44" i="4"/>
  <c r="J44" i="4"/>
  <c r="I44" i="4"/>
  <c r="M43" i="4"/>
  <c r="L43" i="4"/>
  <c r="K43" i="4"/>
  <c r="J43" i="4"/>
  <c r="I43" i="4"/>
  <c r="M42" i="4"/>
  <c r="L42" i="4"/>
  <c r="K42" i="4"/>
  <c r="J42" i="4"/>
  <c r="I42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M37" i="4"/>
  <c r="L37" i="4"/>
  <c r="K37" i="4"/>
  <c r="J37" i="4"/>
  <c r="I37" i="4"/>
  <c r="M36" i="4"/>
  <c r="L36" i="4"/>
  <c r="K36" i="4"/>
  <c r="J36" i="4"/>
  <c r="I36" i="4"/>
  <c r="M35" i="4"/>
  <c r="L35" i="4"/>
  <c r="K35" i="4"/>
  <c r="J35" i="4"/>
  <c r="I35" i="4"/>
  <c r="M34" i="4"/>
  <c r="L34" i="4"/>
  <c r="K34" i="4"/>
  <c r="J34" i="4"/>
  <c r="I34" i="4"/>
  <c r="M33" i="4"/>
  <c r="L33" i="4"/>
  <c r="K33" i="4"/>
  <c r="J33" i="4"/>
  <c r="I33" i="4"/>
  <c r="M32" i="4"/>
  <c r="L32" i="4"/>
  <c r="K32" i="4"/>
  <c r="J32" i="4"/>
  <c r="I32" i="4"/>
  <c r="M31" i="4"/>
  <c r="L31" i="4"/>
  <c r="K31" i="4"/>
  <c r="J31" i="4"/>
  <c r="I31" i="4"/>
  <c r="M30" i="4"/>
  <c r="L30" i="4"/>
  <c r="K30" i="4"/>
  <c r="J30" i="4"/>
  <c r="I30" i="4"/>
  <c r="M29" i="4"/>
  <c r="L29" i="4"/>
  <c r="K29" i="4"/>
  <c r="J29" i="4"/>
  <c r="I29" i="4"/>
  <c r="M28" i="4"/>
  <c r="L28" i="4"/>
  <c r="K28" i="4"/>
  <c r="J28" i="4"/>
  <c r="I28" i="4"/>
  <c r="M27" i="4"/>
  <c r="L27" i="4"/>
  <c r="K27" i="4"/>
  <c r="J27" i="4"/>
  <c r="I27" i="4"/>
  <c r="M26" i="4"/>
  <c r="L26" i="4"/>
  <c r="K26" i="4"/>
  <c r="J26" i="4"/>
  <c r="I26" i="4"/>
  <c r="M25" i="4"/>
  <c r="L25" i="4"/>
  <c r="K25" i="4"/>
  <c r="J25" i="4"/>
  <c r="I25" i="4"/>
  <c r="M24" i="4"/>
  <c r="L24" i="4"/>
  <c r="K24" i="4"/>
  <c r="J24" i="4"/>
  <c r="I24" i="4"/>
  <c r="M23" i="4"/>
  <c r="L23" i="4"/>
  <c r="K23" i="4"/>
  <c r="J23" i="4"/>
  <c r="I23" i="4"/>
  <c r="M22" i="4"/>
  <c r="L22" i="4"/>
  <c r="K22" i="4"/>
  <c r="J22" i="4"/>
  <c r="I22" i="4"/>
  <c r="M21" i="4"/>
  <c r="L21" i="4"/>
  <c r="K21" i="4"/>
  <c r="J21" i="4"/>
  <c r="I21" i="4"/>
  <c r="M20" i="4"/>
  <c r="L20" i="4"/>
  <c r="K20" i="4"/>
  <c r="J20" i="4"/>
  <c r="I20" i="4"/>
  <c r="M19" i="4"/>
  <c r="L19" i="4"/>
  <c r="K19" i="4"/>
  <c r="J19" i="4"/>
  <c r="I19" i="4"/>
  <c r="M18" i="4"/>
  <c r="L18" i="4"/>
  <c r="K18" i="4"/>
  <c r="J18" i="4"/>
  <c r="I18" i="4"/>
  <c r="M17" i="4"/>
  <c r="L17" i="4"/>
  <c r="K17" i="4"/>
  <c r="J17" i="4"/>
  <c r="I17" i="4"/>
  <c r="M16" i="4"/>
  <c r="L16" i="4"/>
  <c r="K16" i="4"/>
  <c r="J16" i="4"/>
  <c r="I16" i="4"/>
  <c r="M15" i="4"/>
  <c r="L15" i="4"/>
  <c r="K15" i="4"/>
  <c r="J15" i="4"/>
  <c r="I15" i="4"/>
  <c r="M14" i="4"/>
  <c r="L14" i="4"/>
  <c r="K14" i="4"/>
  <c r="J14" i="4"/>
  <c r="I14" i="4"/>
  <c r="M13" i="4"/>
  <c r="L13" i="4"/>
  <c r="K13" i="4"/>
  <c r="J13" i="4"/>
  <c r="I13" i="4"/>
  <c r="M12" i="4"/>
  <c r="L12" i="4"/>
  <c r="K12" i="4"/>
  <c r="J12" i="4"/>
  <c r="I12" i="4"/>
  <c r="M11" i="4"/>
  <c r="L11" i="4"/>
  <c r="K11" i="4"/>
  <c r="J11" i="4"/>
  <c r="I11" i="4"/>
  <c r="M10" i="4"/>
  <c r="L10" i="4"/>
  <c r="K10" i="4"/>
  <c r="J10" i="4"/>
  <c r="I10" i="4"/>
  <c r="M9" i="4"/>
  <c r="L9" i="4"/>
  <c r="K9" i="4"/>
  <c r="J9" i="4"/>
  <c r="I9" i="4"/>
  <c r="M8" i="4"/>
  <c r="L8" i="4"/>
  <c r="K8" i="4"/>
  <c r="J8" i="4"/>
  <c r="I8" i="4"/>
  <c r="M7" i="4"/>
  <c r="L7" i="4"/>
  <c r="K7" i="4"/>
  <c r="J7" i="4"/>
  <c r="I7" i="4"/>
  <c r="M6" i="4"/>
  <c r="L6" i="4"/>
  <c r="K6" i="4"/>
  <c r="J6" i="4"/>
  <c r="I6" i="4"/>
  <c r="M5" i="4"/>
  <c r="L5" i="4"/>
  <c r="K5" i="4"/>
  <c r="J5" i="4"/>
  <c r="I5" i="4"/>
  <c r="M4" i="4"/>
  <c r="L4" i="4"/>
  <c r="K4" i="4"/>
  <c r="J4" i="4"/>
  <c r="I4" i="4"/>
  <c r="C27" i="3"/>
  <c r="D27" i="3"/>
  <c r="E27" i="3"/>
  <c r="F27" i="3"/>
  <c r="C28" i="3"/>
  <c r="D28" i="3"/>
  <c r="D12" i="3" s="1"/>
  <c r="E28" i="3"/>
  <c r="F28" i="3"/>
  <c r="C26" i="3"/>
  <c r="D26" i="3"/>
  <c r="E26" i="3"/>
  <c r="F26" i="3"/>
  <c r="F10" i="3" s="1"/>
  <c r="B9" i="3"/>
  <c r="L5" i="5" l="1"/>
  <c r="D7" i="3"/>
  <c r="C7" i="3"/>
  <c r="E7" i="3"/>
  <c r="F7" i="3"/>
  <c r="B7" i="3"/>
  <c r="F11" i="3"/>
  <c r="E11" i="3"/>
  <c r="E8" i="3"/>
  <c r="B8" i="3"/>
  <c r="C8" i="3"/>
  <c r="D8" i="3"/>
  <c r="F8" i="3"/>
  <c r="B11" i="3"/>
  <c r="E10" i="3"/>
  <c r="B10" i="3"/>
  <c r="C12" i="3"/>
  <c r="D10" i="3"/>
  <c r="F12" i="3"/>
  <c r="E12" i="3"/>
  <c r="B12" i="3"/>
  <c r="F9" i="3"/>
  <c r="C11" i="3"/>
  <c r="D9" i="3"/>
  <c r="E9" i="3"/>
  <c r="C9" i="3"/>
  <c r="C10" i="3"/>
  <c r="D11" i="3"/>
  <c r="H19" i="3"/>
  <c r="B19" i="3" l="1"/>
  <c r="B3" i="3" s="1"/>
  <c r="D19" i="3"/>
  <c r="D3" i="3" s="1"/>
  <c r="K2" i="4" s="1"/>
  <c r="F19" i="3"/>
  <c r="F3" i="3" s="1"/>
  <c r="M2" i="4" s="1"/>
  <c r="E19" i="3"/>
  <c r="E3" i="3" s="1"/>
  <c r="L2" i="4" s="1"/>
  <c r="C19" i="3"/>
  <c r="C3" i="3" s="1"/>
  <c r="J2" i="4" s="1"/>
  <c r="I2" i="4" l="1"/>
  <c r="N58" i="4" l="1"/>
  <c r="E62" i="5" s="1"/>
  <c r="F62" i="5" s="1"/>
  <c r="G62" i="5" s="1"/>
  <c r="N65" i="4"/>
  <c r="E69" i="5" s="1"/>
  <c r="F69" i="5" s="1"/>
  <c r="G69" i="5" s="1"/>
  <c r="N23" i="4"/>
  <c r="E27" i="5" s="1"/>
  <c r="F27" i="5" s="1"/>
  <c r="G27" i="5" s="1"/>
  <c r="N61" i="4"/>
  <c r="E65" i="5" s="1"/>
  <c r="F65" i="5" s="1"/>
  <c r="G65" i="5" s="1"/>
  <c r="N75" i="4"/>
  <c r="E79" i="5" s="1"/>
  <c r="F79" i="5" s="1"/>
  <c r="G79" i="5" s="1"/>
  <c r="N47" i="4"/>
  <c r="E51" i="5" s="1"/>
  <c r="F51" i="5" s="1"/>
  <c r="G51" i="5" s="1"/>
  <c r="N11" i="4"/>
  <c r="E15" i="5" s="1"/>
  <c r="F15" i="5" s="1"/>
  <c r="G15" i="5" s="1"/>
  <c r="N83" i="4"/>
  <c r="E87" i="5" s="1"/>
  <c r="F87" i="5" s="1"/>
  <c r="G87" i="5" s="1"/>
  <c r="N43" i="4"/>
  <c r="E47" i="5" s="1"/>
  <c r="F47" i="5" s="1"/>
  <c r="G47" i="5" s="1"/>
  <c r="N7" i="4"/>
  <c r="E11" i="5" s="1"/>
  <c r="F11" i="5" s="1"/>
  <c r="G11" i="5" s="1"/>
  <c r="N31" i="4"/>
  <c r="E35" i="5" s="1"/>
  <c r="F35" i="5" s="1"/>
  <c r="G35" i="5" s="1"/>
  <c r="N48" i="4"/>
  <c r="E52" i="5" s="1"/>
  <c r="F52" i="5" s="1"/>
  <c r="G52" i="5" s="1"/>
  <c r="N44" i="4"/>
  <c r="E48" i="5" s="1"/>
  <c r="F48" i="5" s="1"/>
  <c r="G48" i="5" s="1"/>
  <c r="N39" i="4"/>
  <c r="E43" i="5" s="1"/>
  <c r="F43" i="5" s="1"/>
  <c r="G43" i="5" s="1"/>
  <c r="N4" i="4"/>
  <c r="E8" i="5" s="1"/>
  <c r="F8" i="5" s="1"/>
  <c r="G8" i="5" s="1"/>
  <c r="N53" i="4"/>
  <c r="E57" i="5" s="1"/>
  <c r="F57" i="5" s="1"/>
  <c r="G57" i="5" s="1"/>
  <c r="N20" i="4"/>
  <c r="E24" i="5" s="1"/>
  <c r="F24" i="5" s="1"/>
  <c r="G24" i="5" s="1"/>
  <c r="N38" i="4"/>
  <c r="E42" i="5" s="1"/>
  <c r="F42" i="5" s="1"/>
  <c r="G42" i="5" s="1"/>
  <c r="N76" i="4"/>
  <c r="E80" i="5" s="1"/>
  <c r="F80" i="5" s="1"/>
  <c r="G80" i="5" s="1"/>
  <c r="N93" i="4"/>
  <c r="E97" i="5" s="1"/>
  <c r="F97" i="5" s="1"/>
  <c r="G97" i="5" s="1"/>
  <c r="N82" i="4"/>
  <c r="E86" i="5" s="1"/>
  <c r="F86" i="5" s="1"/>
  <c r="G86" i="5" s="1"/>
  <c r="N54" i="4"/>
  <c r="E58" i="5" s="1"/>
  <c r="F58" i="5" s="1"/>
  <c r="G58" i="5" s="1"/>
  <c r="N72" i="4"/>
  <c r="E76" i="5" s="1"/>
  <c r="F76" i="5" s="1"/>
  <c r="G76" i="5" s="1"/>
  <c r="N25" i="4"/>
  <c r="E29" i="5" s="1"/>
  <c r="F29" i="5" s="1"/>
  <c r="G29" i="5" s="1"/>
  <c r="N67" i="4"/>
  <c r="E71" i="5" s="1"/>
  <c r="F71" i="5" s="1"/>
  <c r="G71" i="5" s="1"/>
  <c r="N32" i="4"/>
  <c r="E36" i="5" s="1"/>
  <c r="F36" i="5" s="1"/>
  <c r="G36" i="5" s="1"/>
  <c r="N35" i="4"/>
  <c r="E39" i="5" s="1"/>
  <c r="F39" i="5" s="1"/>
  <c r="G39" i="5" s="1"/>
  <c r="N73" i="4"/>
  <c r="E77" i="5" s="1"/>
  <c r="F77" i="5" s="1"/>
  <c r="G77" i="5" s="1"/>
  <c r="N24" i="4"/>
  <c r="E28" i="5" s="1"/>
  <c r="F28" i="5" s="1"/>
  <c r="G28" i="5" s="1"/>
  <c r="N49" i="4"/>
  <c r="E53" i="5" s="1"/>
  <c r="F53" i="5" s="1"/>
  <c r="G53" i="5" s="1"/>
  <c r="N57" i="4"/>
  <c r="E61" i="5" s="1"/>
  <c r="F61" i="5" s="1"/>
  <c r="G61" i="5" s="1"/>
  <c r="N15" i="4"/>
  <c r="E19" i="5" s="1"/>
  <c r="F19" i="5" s="1"/>
  <c r="G19" i="5" s="1"/>
  <c r="N45" i="4"/>
  <c r="E49" i="5" s="1"/>
  <c r="F49" i="5" s="1"/>
  <c r="G49" i="5" s="1"/>
  <c r="N70" i="4"/>
  <c r="E74" i="5" s="1"/>
  <c r="F74" i="5" s="1"/>
  <c r="G74" i="5" s="1"/>
  <c r="N77" i="4"/>
  <c r="E81" i="5" s="1"/>
  <c r="F81" i="5" s="1"/>
  <c r="G81" i="5" s="1"/>
  <c r="N74" i="4"/>
  <c r="E78" i="5" s="1"/>
  <c r="F78" i="5" s="1"/>
  <c r="G78" i="5" s="1"/>
  <c r="N62" i="4"/>
  <c r="E66" i="5" s="1"/>
  <c r="F66" i="5" s="1"/>
  <c r="G66" i="5" s="1"/>
  <c r="N64" i="4"/>
  <c r="E68" i="5" s="1"/>
  <c r="F68" i="5" s="1"/>
  <c r="G68" i="5" s="1"/>
  <c r="N10" i="4"/>
  <c r="E14" i="5" s="1"/>
  <c r="F14" i="5" s="1"/>
  <c r="G14" i="5" s="1"/>
  <c r="N59" i="4"/>
  <c r="E63" i="5" s="1"/>
  <c r="F63" i="5" s="1"/>
  <c r="G63" i="5" s="1"/>
  <c r="N40" i="4"/>
  <c r="E44" i="5" s="1"/>
  <c r="F44" i="5" s="1"/>
  <c r="G44" i="5" s="1"/>
  <c r="N17" i="4"/>
  <c r="E21" i="5" s="1"/>
  <c r="F21" i="5" s="1"/>
  <c r="G21" i="5" s="1"/>
  <c r="N8" i="4"/>
  <c r="E12" i="5" s="1"/>
  <c r="F12" i="5" s="1"/>
  <c r="G12" i="5" s="1"/>
  <c r="N79" i="4"/>
  <c r="E83" i="5" s="1"/>
  <c r="F83" i="5" s="1"/>
  <c r="G83" i="5" s="1"/>
  <c r="N26" i="4"/>
  <c r="E30" i="5" s="1"/>
  <c r="F30" i="5" s="1"/>
  <c r="G30" i="5" s="1"/>
  <c r="N30" i="4"/>
  <c r="E34" i="5" s="1"/>
  <c r="F34" i="5" s="1"/>
  <c r="G34" i="5" s="1"/>
  <c r="N87" i="4"/>
  <c r="E91" i="5" s="1"/>
  <c r="F91" i="5" s="1"/>
  <c r="G91" i="5" s="1"/>
  <c r="N94" i="4"/>
  <c r="E98" i="5" s="1"/>
  <c r="F98" i="5" s="1"/>
  <c r="G98" i="5" s="1"/>
  <c r="N6" i="4"/>
  <c r="E10" i="5" s="1"/>
  <c r="F10" i="5" s="1"/>
  <c r="G10" i="5" s="1"/>
  <c r="N18" i="4"/>
  <c r="E22" i="5" s="1"/>
  <c r="F22" i="5" s="1"/>
  <c r="G22" i="5" s="1"/>
  <c r="N86" i="4"/>
  <c r="E90" i="5" s="1"/>
  <c r="F90" i="5" s="1"/>
  <c r="G90" i="5" s="1"/>
  <c r="N51" i="4"/>
  <c r="E55" i="5" s="1"/>
  <c r="F55" i="5" s="1"/>
  <c r="G55" i="5" s="1"/>
  <c r="N36" i="4"/>
  <c r="E40" i="5" s="1"/>
  <c r="F40" i="5" s="1"/>
  <c r="G40" i="5" s="1"/>
  <c r="N80" i="4"/>
  <c r="E84" i="5" s="1"/>
  <c r="F84" i="5" s="1"/>
  <c r="G84" i="5" s="1"/>
  <c r="N91" i="4"/>
  <c r="E95" i="5" s="1"/>
  <c r="F95" i="5" s="1"/>
  <c r="G95" i="5" s="1"/>
  <c r="N41" i="4"/>
  <c r="E45" i="5" s="1"/>
  <c r="F45" i="5" s="1"/>
  <c r="G45" i="5" s="1"/>
  <c r="N34" i="4"/>
  <c r="E38" i="5" s="1"/>
  <c r="F38" i="5" s="1"/>
  <c r="G38" i="5" s="1"/>
  <c r="N81" i="4"/>
  <c r="E85" i="5" s="1"/>
  <c r="F85" i="5" s="1"/>
  <c r="G85" i="5" s="1"/>
  <c r="N9" i="4"/>
  <c r="E13" i="5" s="1"/>
  <c r="F13" i="5" s="1"/>
  <c r="N29" i="4"/>
  <c r="E33" i="5" s="1"/>
  <c r="F33" i="5" s="1"/>
  <c r="G33" i="5" s="1"/>
  <c r="N78" i="4"/>
  <c r="E82" i="5" s="1"/>
  <c r="F82" i="5" s="1"/>
  <c r="G82" i="5" s="1"/>
  <c r="N46" i="4"/>
  <c r="E50" i="5" s="1"/>
  <c r="F50" i="5" s="1"/>
  <c r="G50" i="5" s="1"/>
  <c r="N71" i="4"/>
  <c r="E75" i="5" s="1"/>
  <c r="F75" i="5" s="1"/>
  <c r="G75" i="5" s="1"/>
  <c r="N92" i="4"/>
  <c r="E96" i="5" s="1"/>
  <c r="F96" i="5" s="1"/>
  <c r="G96" i="5" s="1"/>
  <c r="N55" i="4"/>
  <c r="E59" i="5" s="1"/>
  <c r="F59" i="5" s="1"/>
  <c r="G59" i="5" s="1"/>
  <c r="N50" i="4"/>
  <c r="E54" i="5" s="1"/>
  <c r="F54" i="5" s="1"/>
  <c r="G54" i="5" s="1"/>
  <c r="N84" i="4"/>
  <c r="E88" i="5" s="1"/>
  <c r="F88" i="5" s="1"/>
  <c r="G88" i="5" s="1"/>
  <c r="N21" i="4"/>
  <c r="E25" i="5" s="1"/>
  <c r="F25" i="5" s="1"/>
  <c r="G25" i="5" s="1"/>
  <c r="N27" i="4"/>
  <c r="E31" i="5" s="1"/>
  <c r="F31" i="5" s="1"/>
  <c r="G31" i="5" s="1"/>
  <c r="N16" i="4"/>
  <c r="E20" i="5" s="1"/>
  <c r="F20" i="5" s="1"/>
  <c r="G20" i="5" s="1"/>
  <c r="N28" i="4"/>
  <c r="E32" i="5" s="1"/>
  <c r="F32" i="5" s="1"/>
  <c r="G32" i="5" s="1"/>
  <c r="N12" i="4"/>
  <c r="E16" i="5" s="1"/>
  <c r="F16" i="5" s="1"/>
  <c r="G16" i="5" s="1"/>
  <c r="N19" i="4"/>
  <c r="E23" i="5" s="1"/>
  <c r="F23" i="5" s="1"/>
  <c r="G23" i="5" s="1"/>
  <c r="N14" i="4"/>
  <c r="E18" i="5" s="1"/>
  <c r="F18" i="5" s="1"/>
  <c r="G18" i="5" s="1"/>
  <c r="N13" i="4"/>
  <c r="E17" i="5" s="1"/>
  <c r="F17" i="5" s="1"/>
  <c r="G17" i="5" s="1"/>
  <c r="N37" i="4"/>
  <c r="E41" i="5" s="1"/>
  <c r="F41" i="5" s="1"/>
  <c r="G41" i="5" s="1"/>
  <c r="N69" i="4"/>
  <c r="E73" i="5" s="1"/>
  <c r="F73" i="5" s="1"/>
  <c r="G73" i="5" s="1"/>
  <c r="N68" i="4"/>
  <c r="E72" i="5" s="1"/>
  <c r="F72" i="5" s="1"/>
  <c r="G72" i="5" s="1"/>
  <c r="N63" i="4"/>
  <c r="E67" i="5" s="1"/>
  <c r="F67" i="5" s="1"/>
  <c r="G67" i="5" s="1"/>
  <c r="N22" i="4"/>
  <c r="E26" i="5" s="1"/>
  <c r="F26" i="5" s="1"/>
  <c r="G26" i="5" s="1"/>
  <c r="N60" i="4"/>
  <c r="E64" i="5" s="1"/>
  <c r="F64" i="5" s="1"/>
  <c r="G64" i="5" s="1"/>
  <c r="N89" i="4"/>
  <c r="E93" i="5" s="1"/>
  <c r="F93" i="5" s="1"/>
  <c r="G93" i="5" s="1"/>
  <c r="N66" i="4"/>
  <c r="E70" i="5" s="1"/>
  <c r="F70" i="5" s="1"/>
  <c r="G70" i="5" s="1"/>
  <c r="N52" i="4"/>
  <c r="E56" i="5" s="1"/>
  <c r="F56" i="5" s="1"/>
  <c r="G56" i="5" s="1"/>
  <c r="N90" i="4"/>
  <c r="E94" i="5" s="1"/>
  <c r="F94" i="5" s="1"/>
  <c r="G94" i="5" s="1"/>
  <c r="N33" i="4"/>
  <c r="E37" i="5" s="1"/>
  <c r="F37" i="5" s="1"/>
  <c r="G37" i="5" s="1"/>
  <c r="N42" i="4"/>
  <c r="E46" i="5" s="1"/>
  <c r="F46" i="5" s="1"/>
  <c r="G46" i="5" s="1"/>
  <c r="N85" i="4"/>
  <c r="E89" i="5" s="1"/>
  <c r="F89" i="5" s="1"/>
  <c r="G89" i="5" s="1"/>
  <c r="N88" i="4"/>
  <c r="E92" i="5" s="1"/>
  <c r="F92" i="5" s="1"/>
  <c r="G92" i="5" s="1"/>
  <c r="N5" i="4"/>
  <c r="E9" i="5" s="1"/>
  <c r="F9" i="5" s="1"/>
  <c r="G9" i="5" s="1"/>
  <c r="N56" i="4"/>
  <c r="E60" i="5" s="1"/>
  <c r="F60" i="5" s="1"/>
  <c r="G60" i="5" s="1"/>
  <c r="H26" i="5" l="1"/>
  <c r="I26" i="5" s="1"/>
  <c r="J26" i="5" s="1"/>
  <c r="K26" i="5" s="1"/>
  <c r="H98" i="5"/>
  <c r="I98" i="5" s="1"/>
  <c r="J98" i="5" s="1"/>
  <c r="K98" i="5"/>
  <c r="H57" i="5"/>
  <c r="I57" i="5" s="1"/>
  <c r="J57" i="5" s="1"/>
  <c r="K57" i="5"/>
  <c r="H75" i="5"/>
  <c r="I75" i="5" s="1"/>
  <c r="J75" i="5" s="1"/>
  <c r="K75" i="5"/>
  <c r="H72" i="5"/>
  <c r="I72" i="5" s="1"/>
  <c r="J72" i="5" s="1"/>
  <c r="K72" i="5"/>
  <c r="H68" i="5"/>
  <c r="I68" i="5" s="1"/>
  <c r="J68" i="5" s="1"/>
  <c r="K68" i="5" s="1"/>
  <c r="H51" i="5"/>
  <c r="I51" i="5" s="1"/>
  <c r="J51" i="5" s="1"/>
  <c r="K51" i="5" s="1"/>
  <c r="H31" i="5"/>
  <c r="I31" i="5" s="1"/>
  <c r="J31" i="5" s="1"/>
  <c r="K31" i="5"/>
  <c r="H30" i="5"/>
  <c r="I30" i="5" s="1"/>
  <c r="J30" i="5" s="1"/>
  <c r="K30" i="5"/>
  <c r="H86" i="5"/>
  <c r="I86" i="5" s="1"/>
  <c r="J86" i="5" s="1"/>
  <c r="K86" i="5"/>
  <c r="H48" i="5"/>
  <c r="I48" i="5" s="1"/>
  <c r="J48" i="5" s="1"/>
  <c r="K48" i="5" s="1"/>
  <c r="H79" i="5"/>
  <c r="I79" i="5" s="1"/>
  <c r="J79" i="5" s="1"/>
  <c r="K79" i="5"/>
  <c r="H56" i="5"/>
  <c r="I56" i="5" s="1"/>
  <c r="J56" i="5" s="1"/>
  <c r="K56" i="5"/>
  <c r="H41" i="5"/>
  <c r="I41" i="5" s="1"/>
  <c r="J41" i="5" s="1"/>
  <c r="K41" i="5"/>
  <c r="H25" i="5"/>
  <c r="I25" i="5" s="1"/>
  <c r="J25" i="5" s="1"/>
  <c r="K25" i="5" s="1"/>
  <c r="H33" i="5"/>
  <c r="I33" i="5" s="1"/>
  <c r="J33" i="5" s="1"/>
  <c r="K33" i="5"/>
  <c r="H55" i="5"/>
  <c r="I55" i="5" s="1"/>
  <c r="J55" i="5" s="1"/>
  <c r="K55" i="5"/>
  <c r="H83" i="5"/>
  <c r="I83" i="5" s="1"/>
  <c r="J83" i="5" s="1"/>
  <c r="K83" i="5"/>
  <c r="H78" i="5"/>
  <c r="I78" i="5" s="1"/>
  <c r="J78" i="5" s="1"/>
  <c r="K78" i="5" s="1"/>
  <c r="H77" i="5"/>
  <c r="I77" i="5" s="1"/>
  <c r="J77" i="5" s="1"/>
  <c r="K77" i="5"/>
  <c r="H97" i="5"/>
  <c r="I97" i="5" s="1"/>
  <c r="J97" i="5" s="1"/>
  <c r="K97" i="5"/>
  <c r="H52" i="5"/>
  <c r="I52" i="5" s="1"/>
  <c r="J52" i="5" s="1"/>
  <c r="K52" i="5"/>
  <c r="H65" i="5"/>
  <c r="I65" i="5" s="1"/>
  <c r="J65" i="5" s="1"/>
  <c r="K65" i="5" s="1"/>
  <c r="H16" i="5"/>
  <c r="I16" i="5" s="1"/>
  <c r="J16" i="5" s="1"/>
  <c r="K16" i="5"/>
  <c r="H63" i="5"/>
  <c r="I63" i="5" s="1"/>
  <c r="J63" i="5" s="1"/>
  <c r="K63" i="5"/>
  <c r="H29" i="5"/>
  <c r="I29" i="5" s="1"/>
  <c r="J29" i="5" s="1"/>
  <c r="K29" i="5"/>
  <c r="H67" i="5"/>
  <c r="I67" i="5" s="1"/>
  <c r="J67" i="5" s="1"/>
  <c r="K67" i="5" s="1"/>
  <c r="H14" i="5"/>
  <c r="I14" i="5" s="1"/>
  <c r="J14" i="5" s="1"/>
  <c r="K14" i="5"/>
  <c r="H34" i="5"/>
  <c r="I34" i="5" s="1"/>
  <c r="J34" i="5" s="1"/>
  <c r="K34" i="5"/>
  <c r="H43" i="5"/>
  <c r="I43" i="5" s="1"/>
  <c r="J43" i="5" s="1"/>
  <c r="K43" i="5"/>
  <c r="H73" i="5"/>
  <c r="I73" i="5" s="1"/>
  <c r="J73" i="5" s="1"/>
  <c r="K73" i="5"/>
  <c r="H40" i="5"/>
  <c r="I40" i="5" s="1"/>
  <c r="J40" i="5" s="1"/>
  <c r="K40" i="5"/>
  <c r="H28" i="5"/>
  <c r="I28" i="5" s="1"/>
  <c r="J28" i="5" s="1"/>
  <c r="K28" i="5"/>
  <c r="H60" i="5"/>
  <c r="I60" i="5" s="1"/>
  <c r="J60" i="5" s="1"/>
  <c r="K60" i="5"/>
  <c r="H70" i="5"/>
  <c r="I70" i="5" s="1"/>
  <c r="J70" i="5" s="1"/>
  <c r="K70" i="5"/>
  <c r="H17" i="5"/>
  <c r="I17" i="5" s="1"/>
  <c r="J17" i="5" s="1"/>
  <c r="K17" i="5"/>
  <c r="H88" i="5"/>
  <c r="I88" i="5" s="1"/>
  <c r="J88" i="5" s="1"/>
  <c r="K88" i="5"/>
  <c r="H90" i="5"/>
  <c r="I90" i="5" s="1"/>
  <c r="J90" i="5" s="1"/>
  <c r="K90" i="5"/>
  <c r="H12" i="5"/>
  <c r="I12" i="5" s="1"/>
  <c r="J12" i="5" s="1"/>
  <c r="K12" i="5" s="1"/>
  <c r="H39" i="5"/>
  <c r="I39" i="5" s="1"/>
  <c r="J39" i="5" s="1"/>
  <c r="K39" i="5"/>
  <c r="H80" i="5"/>
  <c r="I80" i="5" s="1"/>
  <c r="J80" i="5" s="1"/>
  <c r="K80" i="5"/>
  <c r="H35" i="5"/>
  <c r="I35" i="5" s="1"/>
  <c r="J35" i="5" s="1"/>
  <c r="K35" i="5" s="1"/>
  <c r="H27" i="5"/>
  <c r="I27" i="5" s="1"/>
  <c r="J27" i="5" s="1"/>
  <c r="K27" i="5"/>
  <c r="H96" i="5"/>
  <c r="I96" i="5" s="1"/>
  <c r="J96" i="5" s="1"/>
  <c r="K96" i="5"/>
  <c r="H19" i="5"/>
  <c r="I19" i="5" s="1"/>
  <c r="J19" i="5" s="1"/>
  <c r="K19" i="5"/>
  <c r="H46" i="5"/>
  <c r="I46" i="5" s="1"/>
  <c r="J46" i="5" s="1"/>
  <c r="K46" i="5" s="1"/>
  <c r="H95" i="5"/>
  <c r="I95" i="5" s="1"/>
  <c r="J95" i="5" s="1"/>
  <c r="K95" i="5"/>
  <c r="H61" i="5"/>
  <c r="I61" i="5" s="1"/>
  <c r="J61" i="5" s="1"/>
  <c r="K61" i="5"/>
  <c r="H15" i="5"/>
  <c r="I15" i="5" s="1"/>
  <c r="J15" i="5" s="1"/>
  <c r="K15" i="5"/>
  <c r="H50" i="5"/>
  <c r="I50" i="5" s="1"/>
  <c r="J50" i="5" s="1"/>
  <c r="K50" i="5" s="1"/>
  <c r="H53" i="5"/>
  <c r="I53" i="5" s="1"/>
  <c r="J53" i="5" s="1"/>
  <c r="K53" i="5"/>
  <c r="H94" i="5"/>
  <c r="I94" i="5" s="1"/>
  <c r="J94" i="5" s="1"/>
  <c r="K94" i="5"/>
  <c r="H82" i="5"/>
  <c r="I82" i="5" s="1"/>
  <c r="J82" i="5" s="1"/>
  <c r="K82" i="5"/>
  <c r="H66" i="5"/>
  <c r="I66" i="5" s="1"/>
  <c r="J66" i="5" s="1"/>
  <c r="K66" i="5" s="1"/>
  <c r="H93" i="5"/>
  <c r="I93" i="5" s="1"/>
  <c r="J93" i="5" s="1"/>
  <c r="K93" i="5"/>
  <c r="H54" i="5"/>
  <c r="I54" i="5" s="1"/>
  <c r="J54" i="5" s="1"/>
  <c r="K54" i="5"/>
  <c r="H85" i="5"/>
  <c r="I85" i="5" s="1"/>
  <c r="J85" i="5" s="1"/>
  <c r="K85" i="5"/>
  <c r="H21" i="5"/>
  <c r="I21" i="5" s="1"/>
  <c r="J21" i="5" s="1"/>
  <c r="K21" i="5" s="1"/>
  <c r="H74" i="5"/>
  <c r="I74" i="5" s="1"/>
  <c r="J74" i="5" s="1"/>
  <c r="K74" i="5"/>
  <c r="H36" i="5"/>
  <c r="I36" i="5" s="1"/>
  <c r="J36" i="5" s="1"/>
  <c r="K36" i="5"/>
  <c r="H42" i="5"/>
  <c r="I42" i="5" s="1"/>
  <c r="J42" i="5" s="1"/>
  <c r="K42" i="5"/>
  <c r="H11" i="5"/>
  <c r="I11" i="5" s="1"/>
  <c r="J11" i="5" s="1"/>
  <c r="K11" i="5" s="1"/>
  <c r="H69" i="5"/>
  <c r="I69" i="5" s="1"/>
  <c r="J69" i="5" s="1"/>
  <c r="K69" i="5"/>
  <c r="H89" i="5"/>
  <c r="I89" i="5" s="1"/>
  <c r="J89" i="5" s="1"/>
  <c r="K89" i="5"/>
  <c r="H45" i="5"/>
  <c r="I45" i="5" s="1"/>
  <c r="J45" i="5" s="1"/>
  <c r="K45" i="5"/>
  <c r="H87" i="5"/>
  <c r="I87" i="5" s="1"/>
  <c r="J87" i="5" s="1"/>
  <c r="K87" i="5" s="1"/>
  <c r="H32" i="5"/>
  <c r="I32" i="5" s="1"/>
  <c r="J32" i="5" s="1"/>
  <c r="K32" i="5"/>
  <c r="H91" i="5"/>
  <c r="I91" i="5" s="1"/>
  <c r="J91" i="5" s="1"/>
  <c r="K91" i="5"/>
  <c r="H76" i="5"/>
  <c r="I76" i="5" s="1"/>
  <c r="J76" i="5" s="1"/>
  <c r="K76" i="5"/>
  <c r="H37" i="5"/>
  <c r="I37" i="5" s="1"/>
  <c r="J37" i="5" s="1"/>
  <c r="K37" i="5" s="1"/>
  <c r="H84" i="5"/>
  <c r="I84" i="5" s="1"/>
  <c r="J84" i="5" s="1"/>
  <c r="K84" i="5"/>
  <c r="H58" i="5"/>
  <c r="I58" i="5" s="1"/>
  <c r="J58" i="5" s="1"/>
  <c r="K58" i="5"/>
  <c r="K9" i="5"/>
  <c r="H18" i="5"/>
  <c r="I18" i="5" s="1"/>
  <c r="J18" i="5" s="1"/>
  <c r="K18" i="5"/>
  <c r="H22" i="5"/>
  <c r="I22" i="5" s="1"/>
  <c r="J22" i="5" s="1"/>
  <c r="K22" i="5"/>
  <c r="H92" i="5"/>
  <c r="I92" i="5" s="1"/>
  <c r="J92" i="5" s="1"/>
  <c r="K92" i="5"/>
  <c r="H64" i="5"/>
  <c r="I64" i="5" s="1"/>
  <c r="J64" i="5" s="1"/>
  <c r="K64" i="5"/>
  <c r="H23" i="5"/>
  <c r="I23" i="5" s="1"/>
  <c r="J23" i="5" s="1"/>
  <c r="K23" i="5"/>
  <c r="H59" i="5"/>
  <c r="I59" i="5" s="1"/>
  <c r="J59" i="5" s="1"/>
  <c r="K59" i="5"/>
  <c r="H38" i="5"/>
  <c r="I38" i="5" s="1"/>
  <c r="J38" i="5" s="1"/>
  <c r="K38" i="5"/>
  <c r="H10" i="5"/>
  <c r="I10" i="5" s="1"/>
  <c r="J10" i="5" s="1"/>
  <c r="K10" i="5"/>
  <c r="H44" i="5"/>
  <c r="I44" i="5" s="1"/>
  <c r="J44" i="5" s="1"/>
  <c r="K44" i="5"/>
  <c r="H49" i="5"/>
  <c r="I49" i="5" s="1"/>
  <c r="J49" i="5" s="1"/>
  <c r="K49" i="5"/>
  <c r="H71" i="5"/>
  <c r="I71" i="5" s="1"/>
  <c r="J71" i="5" s="1"/>
  <c r="K71" i="5"/>
  <c r="H24" i="5"/>
  <c r="I24" i="5" s="1"/>
  <c r="J24" i="5" s="1"/>
  <c r="K24" i="5"/>
  <c r="H47" i="5"/>
  <c r="I47" i="5" s="1"/>
  <c r="J47" i="5" s="1"/>
  <c r="K47" i="5"/>
  <c r="H62" i="5"/>
  <c r="I62" i="5" s="1"/>
  <c r="J62" i="5" s="1"/>
  <c r="K62" i="5"/>
  <c r="H9" i="5"/>
  <c r="I9" i="5" s="1"/>
  <c r="J9" i="5" s="1"/>
  <c r="G13" i="5"/>
  <c r="I8" i="5"/>
  <c r="J8" i="5" s="1"/>
  <c r="H81" i="5"/>
  <c r="I81" i="5" s="1"/>
  <c r="J81" i="5" s="1"/>
  <c r="K81" i="5" s="1"/>
  <c r="H20" i="5"/>
  <c r="I20" i="5" s="1"/>
  <c r="J20" i="5" s="1"/>
  <c r="K20" i="5" s="1"/>
  <c r="H13" i="5" l="1"/>
  <c r="I13" i="5" s="1"/>
  <c r="J13" i="5" s="1"/>
  <c r="K13" i="5"/>
  <c r="K5" i="5" s="1"/>
  <c r="J5" i="5"/>
  <c r="G5" i="5"/>
  <c r="B1" i="5" l="1"/>
</calcChain>
</file>

<file path=xl/sharedStrings.xml><?xml version="1.0" encoding="utf-8"?>
<sst xmlns="http://schemas.openxmlformats.org/spreadsheetml/2006/main" count="328" uniqueCount="165">
  <si>
    <t>AGDER ENERGI NETT AS</t>
  </si>
  <si>
    <t>ALUT AS</t>
  </si>
  <si>
    <t>ANDØY ENERGI NETT AS</t>
  </si>
  <si>
    <t>ARVA AS</t>
  </si>
  <si>
    <t>ASKER NETT AS</t>
  </si>
  <si>
    <t>BARENTS NETT AS</t>
  </si>
  <si>
    <t>BINDAL KRAFTLAG SA</t>
  </si>
  <si>
    <t>BKK NETT AS</t>
  </si>
  <si>
    <t>BREHEIM NETT AS</t>
  </si>
  <si>
    <t>BØMLO KRAFTNETT AS</t>
  </si>
  <si>
    <t>DE NETT AS</t>
  </si>
  <si>
    <t>ELINETT AS</t>
  </si>
  <si>
    <t>ELMEA AS</t>
  </si>
  <si>
    <t>ELVENETT AS</t>
  </si>
  <si>
    <t>EL-VERKET HØLAND AS</t>
  </si>
  <si>
    <t>ELVIA AS</t>
  </si>
  <si>
    <t>ENIDA AS</t>
  </si>
  <si>
    <t>ETNA NETT AS</t>
  </si>
  <si>
    <t>EVERKET AS</t>
  </si>
  <si>
    <t>FAGNE AS</t>
  </si>
  <si>
    <t>FJELLNETT AS</t>
  </si>
  <si>
    <t>FØIE AS</t>
  </si>
  <si>
    <t>FØRE AS</t>
  </si>
  <si>
    <t>GLITRE ENERGI NETT AS</t>
  </si>
  <si>
    <t>GRIUG AS</t>
  </si>
  <si>
    <t>HAFSLUND ECO VANNKRAFT AS</t>
  </si>
  <si>
    <t>HALLINGDAL KRAFTNETT AS</t>
  </si>
  <si>
    <t>HAVNETT AS</t>
  </si>
  <si>
    <t>HEMSIL NETT AS</t>
  </si>
  <si>
    <t>HERØYA NETT AS</t>
  </si>
  <si>
    <t>HYDRO ALUMINIUM AS</t>
  </si>
  <si>
    <t>HYDRO ENERGI AS</t>
  </si>
  <si>
    <t>HÅLOGALAND KRAFT NETT AS</t>
  </si>
  <si>
    <t>INDRE HORDALAND KRAFTNETT AS</t>
  </si>
  <si>
    <t>ISALTEN NETT AS</t>
  </si>
  <si>
    <t>JÆREN EVERK AS</t>
  </si>
  <si>
    <t>KE NETT AS</t>
  </si>
  <si>
    <t>KLIVE AS</t>
  </si>
  <si>
    <t>KVAM ENERGI NETT AS</t>
  </si>
  <si>
    <t>KYSTNETT AS</t>
  </si>
  <si>
    <t>LEDE AS</t>
  </si>
  <si>
    <t>LEGA NETT AS</t>
  </si>
  <si>
    <t>LINEA AS</t>
  </si>
  <si>
    <t>LINJA AS</t>
  </si>
  <si>
    <t>LNETT AS</t>
  </si>
  <si>
    <t>LUCERNA AS</t>
  </si>
  <si>
    <t>LYSNA AS</t>
  </si>
  <si>
    <t>MELLOM AS</t>
  </si>
  <si>
    <t>MELØY NETT AS</t>
  </si>
  <si>
    <t>MIDTNETT AS</t>
  </si>
  <si>
    <t>MODALEN KRAFTLAG SA</t>
  </si>
  <si>
    <t>MØRENETT AS</t>
  </si>
  <si>
    <t>NETTINORD AS</t>
  </si>
  <si>
    <t>NETTSELSKAPET AS</t>
  </si>
  <si>
    <t>NORDVEST NETT AS</t>
  </si>
  <si>
    <t>NOREFJELL NETT AS</t>
  </si>
  <si>
    <t>NORGESNETT AS</t>
  </si>
  <si>
    <t>ODDA ENERGI NETT AS</t>
  </si>
  <si>
    <t>RAKKESTAD ENERGI AS</t>
  </si>
  <si>
    <t>RK NETT AS</t>
  </si>
  <si>
    <t>ROLLAG ELEKTRISITETSVERK AS</t>
  </si>
  <si>
    <t>ROMSDALSNETT AS</t>
  </si>
  <si>
    <t>RØROS E-VERK NETT AS</t>
  </si>
  <si>
    <t>SANDØY NETT AS</t>
  </si>
  <si>
    <t>SKIAKERNETT AS</t>
  </si>
  <si>
    <t>S-NETT AS</t>
  </si>
  <si>
    <t>STANNUM AS</t>
  </si>
  <si>
    <t>STATKRAFT ENERGI AS</t>
  </si>
  <si>
    <t>STRAUMEN NETT AS</t>
  </si>
  <si>
    <t>STRAUMNETT AS</t>
  </si>
  <si>
    <t>SUNETT AS</t>
  </si>
  <si>
    <t>SYGNIR AS</t>
  </si>
  <si>
    <t>SØR AURDAL ENERGI AS</t>
  </si>
  <si>
    <t>SØR-NORGE ALUMINIUM AS</t>
  </si>
  <si>
    <t>TENSIO TN AS</t>
  </si>
  <si>
    <t>TENSIO TS AS</t>
  </si>
  <si>
    <t>TINDRA NETT AS</t>
  </si>
  <si>
    <t>TINFOS AS</t>
  </si>
  <si>
    <t>TROLLFJORD NETT AS</t>
  </si>
  <si>
    <t>UVDAL KRAFTFORSYNING SA</t>
  </si>
  <si>
    <t>VANG ENERGIVERK AS</t>
  </si>
  <si>
    <t>VESTMAR NETT AS</t>
  </si>
  <si>
    <t>VEVIG AS</t>
  </si>
  <si>
    <t>VISSI AS</t>
  </si>
  <si>
    <t>VONETT AS</t>
  </si>
  <si>
    <t>Aktieselskabet Saudefaldene</t>
  </si>
  <si>
    <t>STANGE ENERGI NETT AS</t>
  </si>
  <si>
    <t>MIP INDUSTRINETT AS</t>
  </si>
  <si>
    <t>VESTALL AS</t>
  </si>
  <si>
    <t>År</t>
  </si>
  <si>
    <t>NO1</t>
  </si>
  <si>
    <t>NO2</t>
  </si>
  <si>
    <t>NO3</t>
  </si>
  <si>
    <t>NO4</t>
  </si>
  <si>
    <t>NO5</t>
  </si>
  <si>
    <t>Måned</t>
  </si>
  <si>
    <t>Faktisk pris/Terminpris</t>
  </si>
  <si>
    <t>Forbruksvekt 2020 fra SSB tabell 12824</t>
  </si>
  <si>
    <t>2022M01</t>
  </si>
  <si>
    <t>Faktisk pris</t>
  </si>
  <si>
    <t>2022M02</t>
  </si>
  <si>
    <t>2022M03</t>
  </si>
  <si>
    <t>2022M04</t>
  </si>
  <si>
    <t>2022M05</t>
  </si>
  <si>
    <t>2022M06</t>
  </si>
  <si>
    <t>Terminpris</t>
  </si>
  <si>
    <t>SUM</t>
  </si>
  <si>
    <t>Priser i NOK per MWh. Prisene er uvektet</t>
  </si>
  <si>
    <t>SSB tabell 12824 - Elektrisitetsbalanse. Forbruk i alminnelig forsyning</t>
  </si>
  <si>
    <t>Forbruk</t>
  </si>
  <si>
    <t>Elektrisk kraft</t>
  </si>
  <si>
    <t>Sum</t>
  </si>
  <si>
    <t>Vekt</t>
  </si>
  <si>
    <t>Forbruk i alminnelig forsyning</t>
  </si>
  <si>
    <t>Fra valuta</t>
  </si>
  <si>
    <t>Til valuta</t>
  </si>
  <si>
    <t>Tidsperiode</t>
  </si>
  <si>
    <t>Valutakurs</t>
  </si>
  <si>
    <t>EUR</t>
  </si>
  <si>
    <t>NOK</t>
  </si>
  <si>
    <t>SYS</t>
  </si>
  <si>
    <t>Q2</t>
  </si>
  <si>
    <t>Totalsum</t>
  </si>
  <si>
    <t>LUOSTEJOK KRAFTLAG NETT AS</t>
  </si>
  <si>
    <t>VEST-TELEMARK KRAFTLAG NETT AS</t>
  </si>
  <si>
    <t>Tilskudd</t>
  </si>
  <si>
    <t>Terskelpris</t>
  </si>
  <si>
    <t>må være over 350 kr/Mwh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</si>
  <si>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</si>
  <si>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</si>
  <si>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</si>
  <si>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</si>
  <si>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</si>
  <si>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</si>
  <si>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</si>
  <si>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</si>
  <si>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</si>
  <si>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</si>
  <si>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</si>
  <si>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</si>
  <si>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Beregnet kraftpris som tar hensyn til allerede utbetalte tilskudd</t>
  </si>
  <si>
    <t>Tilskudd Q2</t>
  </si>
  <si>
    <t>Terminpriser i NOK hvor summen av sluttkurs for områdeprisene og systemprisen er beregnet. Dette utgjør estimert kraftpris for disse måneden før de vektes med månedsforbruk</t>
  </si>
  <si>
    <t>Terminpriser. Daily fix i euro (2023-04-03 07:59:02), https://www.nasdaqomx.com/transactions/markets/commodities/market-prices</t>
  </si>
  <si>
    <t>orgnummer</t>
  </si>
  <si>
    <t>Selskap</t>
  </si>
  <si>
    <t>Nettap MWh</t>
  </si>
  <si>
    <t>Nettap kroner</t>
  </si>
  <si>
    <t>Kraftpris etter tilskudd i Q2 etter tilskudd</t>
  </si>
  <si>
    <t>Tilskudd i kroner</t>
  </si>
  <si>
    <t>Nettapskostnad etter tilskudd i Q2</t>
  </si>
  <si>
    <t>Hele 2021</t>
  </si>
  <si>
    <t>Q1 og Q2 i 2021</t>
  </si>
  <si>
    <t>Beregnet kraftpris uten hensyn til mottatte tilskudd i 2023</t>
  </si>
  <si>
    <t xml:space="preserve">Nettapskostnad uten hensyn til mottatte tilskudd </t>
  </si>
  <si>
    <t>Nettapskostnad justert for tilskudd mottatt i Q1</t>
  </si>
  <si>
    <t>Nettapskostnad for Q1 og Q2 i kroner</t>
  </si>
  <si>
    <t>Nettapspris kroner/MWh</t>
  </si>
  <si>
    <t xml:space="preserve">Volum nettap </t>
  </si>
  <si>
    <t>nettap per prisområde fra 2021</t>
  </si>
  <si>
    <t>Beregnet pris per selskap</t>
  </si>
  <si>
    <t>Pris for 1. og andre kvartal</t>
  </si>
  <si>
    <t xml:space="preserve">Beregnet kraftpris per prisområde for andre kvartal 2023 inkl. 11 kr påslag per MWh. </t>
  </si>
  <si>
    <t>Priser i NOK per MWh. Prisene er vektet med forbruk per måned i 2021</t>
  </si>
  <si>
    <t>Mottatt tilskudd for Q1 etter vedtak 6.1.2023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</si>
</sst>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\-#,##0.00\ "/>
  </numFmts>
  <fonts count="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Border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3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3" fontId="3" fillId="0" borderId="0" xfId="1" applyFont="1"/>
    <xf numFmtId="43" fontId="4" fillId="0" borderId="0" xfId="1" applyFont="1"/>
    <xf numFmtId="43" fontId="3" fillId="0" borderId="0" xfId="1" applyFont="1" applyFill="1"/>
    <xf numFmtId="164" fontId="3" fillId="0" borderId="0" xfId="1" applyNumberFormat="1" applyFont="1"/>
    <xf numFmtId="0" fontId="5" fillId="0" borderId="0" xfId="2"/>
    <xf numFmtId="164" fontId="0" fillId="0" borderId="0" xfId="5" applyNumberFormat="1" applyFont="1"/>
    <xf numFmtId="4" fontId="5" fillId="0" borderId="0" xfId="2" applyNumberFormat="1"/>
    <xf numFmtId="14" fontId="3" fillId="0" borderId="0" xfId="0" applyNumberFormat="1" applyFont="1"/>
    <xf numFmtId="3" fontId="5" fillId="0" borderId="0" xfId="2" applyNumberFormat="1"/>
    <xf numFmtId="164" fontId="5" fillId="0" borderId="0" xfId="2" applyNumberFormat="1"/>
    <xf numFmtId="3" fontId="3" fillId="0" borderId="0" xfId="4" applyNumberFormat="1" applyFont="1"/>
    <xf numFmtId="165" fontId="3" fillId="0" borderId="0" xfId="5" applyNumberFormat="1" applyFont="1"/>
    <xf numFmtId="165" fontId="5" fillId="0" borderId="0" xfId="2" applyNumberFormat="1"/>
    <xf numFmtId="1" fontId="5" fillId="0" borderId="0" xfId="2" applyNumberFormat="1"/>
    <xf numFmtId="166" fontId="3" fillId="0" borderId="0" xfId="1" applyNumberFormat="1" applyFont="1" applyFill="1"/>
    <xf numFmtId="43" fontId="0" fillId="0" borderId="0" xfId="0" applyNumberFormat="1"/>
    <xf numFmtId="0" fontId="5" fillId="0" borderId="0" xfId="2" applyAlignment="1">
      <alignment horizontal="right"/>
    </xf>
    <xf numFmtId="0" fontId="5" fillId="3" borderId="1" xfId="2" applyFill="1" applyBorder="1" applyAlignment="1">
      <alignment wrapText="1"/>
    </xf>
    <xf numFmtId="1" fontId="5" fillId="4" borderId="1" xfId="2" applyNumberFormat="1" applyFill="1" applyBorder="1" applyAlignment="1">
      <alignment wrapText="1"/>
    </xf>
    <xf numFmtId="9" fontId="5" fillId="5" borderId="2" xfId="2" applyNumberFormat="1" applyFill="1" applyBorder="1" applyAlignment="1">
      <alignment wrapText="1"/>
    </xf>
    <xf numFmtId="4" fontId="5" fillId="5" borderId="1" xfId="2" applyNumberFormat="1" applyFill="1" applyBorder="1" applyAlignment="1">
      <alignment wrapText="1"/>
    </xf>
    <xf numFmtId="1" fontId="5" fillId="5" borderId="1" xfId="2" applyNumberFormat="1" applyFill="1" applyBorder="1" applyAlignment="1">
      <alignment wrapText="1"/>
    </xf>
    <xf numFmtId="9" fontId="5" fillId="4" borderId="2" xfId="2" applyNumberFormat="1" applyFill="1" applyBorder="1"/>
    <xf numFmtId="9" fontId="5" fillId="6" borderId="1" xfId="2" applyNumberFormat="1" applyFill="1" applyBorder="1"/>
    <xf numFmtId="1" fontId="5" fillId="6" borderId="1" xfId="2" applyNumberFormat="1" applyFill="1" applyBorder="1" applyAlignment="1">
      <alignment wrapText="1"/>
    </xf>
    <xf numFmtId="9" fontId="3" fillId="0" borderId="0" xfId="4" applyFont="1"/>
    <xf numFmtId="164" fontId="3" fillId="0" borderId="0" xfId="5" applyNumberFormat="1" applyFont="1"/>
    <xf numFmtId="0" fontId="5" fillId="5" borderId="1" xfId="2" applyFill="1" applyBorder="1"/>
    <xf numFmtId="0" fontId="5" fillId="3" borderId="1" xfId="2" applyFill="1" applyBorder="1"/>
    <xf numFmtId="3" fontId="5" fillId="5" borderId="1" xfId="2" applyNumberFormat="1" applyFill="1" applyBorder="1" applyAlignment="1">
      <alignment wrapText="1"/>
    </xf>
    <xf numFmtId="0" fontId="6" fillId="5" borderId="1" xfId="2" applyFont="1" applyFill="1" applyBorder="1" applyAlignment="1">
      <alignment wrapText="1"/>
    </xf>
    <xf numFmtId="0" fontId="5" fillId="3" borderId="1" xfId="2" applyFill="1" applyBorder="1" applyAlignment="1">
      <alignment horizontal="center"/>
    </xf>
    <xf numFmtId="9" fontId="5" fillId="4" borderId="2" xfId="2" applyNumberFormat="1" applyFill="1" applyBorder="1" applyAlignment="1">
      <alignment horizontal="center"/>
    </xf>
    <xf numFmtId="9" fontId="5" fillId="4" borderId="4" xfId="2" applyNumberFormat="1" applyFill="1" applyBorder="1" applyAlignment="1">
      <alignment horizontal="center"/>
    </xf>
    <xf numFmtId="9" fontId="5" fillId="5" borderId="2" xfId="2" applyNumberFormat="1" applyFill="1" applyBorder="1" applyAlignment="1">
      <alignment horizontal="center" wrapText="1"/>
    </xf>
    <xf numFmtId="9" fontId="5" fillId="5" borderId="4" xfId="2" applyNumberForma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6" fillId="3" borderId="1" xfId="2" applyFont="1" applyFill="1" applyBorder="1" applyAlignment="1">
      <alignment horizontal="center" vertical="top"/>
    </xf>
    <xf numFmtId="0" fontId="5" fillId="3" borderId="1" xfId="2" applyFill="1" applyBorder="1" applyAlignment="1">
      <alignment horizontal="center" vertical="top"/>
    </xf>
    <xf numFmtId="0" fontId="5" fillId="5" borderId="2" xfId="2" applyFill="1" applyBorder="1" applyAlignment="1">
      <alignment horizontal="center"/>
    </xf>
    <xf numFmtId="0" fontId="5" fillId="5" borderId="3" xfId="2" applyFill="1" applyBorder="1" applyAlignment="1">
      <alignment horizontal="center"/>
    </xf>
    <xf numFmtId="0" fontId="5" fillId="5" borderId="4" xfId="2" applyFill="1" applyBorder="1" applyAlignment="1">
      <alignment horizontal="center"/>
    </xf>
  </cellXfs>
  <cellStyles count="6">
    <cellStyle name="Komma" xfId="1" builtinId="3"/>
    <cellStyle name="Komma 2" xfId="5" xr:uid="{F520F8D5-CC76-4445-9CD9-7065FEA6DDD9}"/>
    <cellStyle name="Normal" xfId="0" builtinId="0"/>
    <cellStyle name="Normal 2" xfId="2" xr:uid="{B19F3B28-654C-4707-8166-93AD37E65019}"/>
    <cellStyle name="Normal 4" xfId="3" xr:uid="{15A0E27D-B50C-40A7-B452-1EE8178B1B89}"/>
    <cellStyle name="Prosent 2" xfId="4" xr:uid="{648DD5B1-0103-4F7A-BEA8-785CB41D1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IRiR">
  <a:themeElements>
    <a:clrScheme name="NVE">
      <a:dk1>
        <a:srgbClr val="000000"/>
      </a:dk1>
      <a:lt1>
        <a:srgbClr val="FFFFFF"/>
      </a:lt1>
      <a:dk2>
        <a:srgbClr val="4C4D4F"/>
      </a:dk2>
      <a:lt2>
        <a:srgbClr val="E6E7E7"/>
      </a:lt2>
      <a:accent1>
        <a:srgbClr val="CD1232"/>
      </a:accent1>
      <a:accent2>
        <a:srgbClr val="00667E"/>
      </a:accent2>
      <a:accent3>
        <a:srgbClr val="0096A7"/>
      </a:accent3>
      <a:accent4>
        <a:srgbClr val="A3D0CA"/>
      </a:accent4>
      <a:accent5>
        <a:srgbClr val="ACC282"/>
      </a:accent5>
      <a:accent6>
        <a:srgbClr val="E96956"/>
      </a:accent6>
      <a:hlink>
        <a:srgbClr val="00667E"/>
      </a:hlink>
      <a:folHlink>
        <a:srgbClr val="838487"/>
      </a:folHlink>
    </a:clrScheme>
    <a:fontScheme name="Gill Sans MT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VEfargeprofil" id="{5F086DF0-4C04-4D27-A66C-C5F63220226A}" vid="{742A3F12-3C1C-4DFB-9594-07E020E01A7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503D-4195-4C1A-86F4-A3899FF96BD8}">
  <sheetPr>
    <tabColor theme="6" tint="-0.249977111117893"/>
  </sheetPr>
  <dimension ref="A1:Q99"/>
  <sheetViews>
    <sheetView tabSelected="1" workbookViewId="0">
      <pane xSplit="2" ySplit="1" topLeftCell="C2" activePane="bottomRight" state="frozen"/>
      <selection pane="topRight" activeCell="I44" sqref="I44"/>
      <selection pane="bottomLeft" activeCell="I44" sqref="I44"/>
      <selection pane="bottomRight" activeCell="K7" sqref="K7"/>
    </sheetView>
  </sheetViews>
  <sheetFormatPr baseColWidth="10" defaultColWidth="9.125" defaultRowHeight="15" x14ac:dyDescent="0.25"/>
  <cols>
    <col min="1" max="1" width="10" style="10" bestFit="1" customWidth="1"/>
    <col min="2" max="2" width="28.5" style="10" bestFit="1" customWidth="1"/>
    <col min="3" max="4" width="11.5" style="10" customWidth="1"/>
    <col min="5" max="5" width="16.125" style="10" customWidth="1"/>
    <col min="6" max="8" width="15.125" style="10" customWidth="1"/>
    <col min="9" max="9" width="12.875" style="10" customWidth="1"/>
    <col min="10" max="10" width="15" style="10" customWidth="1"/>
    <col min="11" max="11" width="14" style="10" customWidth="1"/>
    <col min="12" max="12" width="16.5" style="10" customWidth="1"/>
    <col min="13" max="16384" width="9.125" style="10"/>
  </cols>
  <sheetData>
    <row r="1" spans="1:17" x14ac:dyDescent="0.25">
      <c r="A1" s="10" t="s">
        <v>125</v>
      </c>
      <c r="B1" s="14">
        <f>G5-J5</f>
        <v>0</v>
      </c>
      <c r="E1" s="17"/>
    </row>
    <row r="2" spans="1:17" x14ac:dyDescent="0.25">
      <c r="A2" s="10" t="s">
        <v>126</v>
      </c>
      <c r="B2" s="12">
        <v>350</v>
      </c>
    </row>
    <row r="3" spans="1:17" x14ac:dyDescent="0.25">
      <c r="B3" s="22" t="s">
        <v>127</v>
      </c>
    </row>
    <row r="4" spans="1:17" x14ac:dyDescent="0.25">
      <c r="F4" s="15"/>
      <c r="G4" s="15"/>
    </row>
    <row r="5" spans="1:17" x14ac:dyDescent="0.25">
      <c r="F5" s="15">
        <f>SUM(F8:F99)</f>
        <v>2877566001.5502119</v>
      </c>
      <c r="G5" s="15">
        <f>SUM(G8:G99)</f>
        <v>585579642.23057544</v>
      </c>
      <c r="H5" s="15"/>
      <c r="I5" s="15"/>
      <c r="J5" s="15">
        <f>SUM(J8:J99)</f>
        <v>585579642.23057544</v>
      </c>
      <c r="K5" s="15">
        <f>SUM(K8:K99)</f>
        <v>0</v>
      </c>
      <c r="L5" s="15">
        <f>SUM(L8:L99)</f>
        <v>2291986359.3196373</v>
      </c>
    </row>
    <row r="6" spans="1:17" ht="30" x14ac:dyDescent="0.25">
      <c r="C6" s="37" t="s">
        <v>146</v>
      </c>
      <c r="D6" s="37"/>
      <c r="E6" s="25" t="s">
        <v>157</v>
      </c>
      <c r="F6" s="38" t="s">
        <v>156</v>
      </c>
      <c r="G6" s="39"/>
      <c r="H6" s="40" t="s">
        <v>157</v>
      </c>
      <c r="I6" s="41"/>
      <c r="J6" s="28" t="s">
        <v>147</v>
      </c>
      <c r="K6" s="29" t="s">
        <v>149</v>
      </c>
      <c r="L6" s="29" t="s">
        <v>149</v>
      </c>
    </row>
    <row r="7" spans="1:17" ht="60" x14ac:dyDescent="0.25">
      <c r="A7" s="10" t="s">
        <v>144</v>
      </c>
      <c r="B7" s="10" t="s">
        <v>145</v>
      </c>
      <c r="C7" s="23" t="s">
        <v>151</v>
      </c>
      <c r="D7" s="23" t="s">
        <v>152</v>
      </c>
      <c r="E7" s="26" t="s">
        <v>153</v>
      </c>
      <c r="F7" s="24" t="s">
        <v>154</v>
      </c>
      <c r="G7" s="24" t="s">
        <v>155</v>
      </c>
      <c r="H7" s="27" t="s">
        <v>140</v>
      </c>
      <c r="I7" s="27" t="s">
        <v>148</v>
      </c>
      <c r="J7" s="24" t="s">
        <v>150</v>
      </c>
      <c r="K7" s="29" t="s">
        <v>141</v>
      </c>
      <c r="L7" s="30" t="s">
        <v>164</v>
      </c>
    </row>
    <row r="8" spans="1:17" x14ac:dyDescent="0.25">
      <c r="A8" s="10">
        <v>824368082</v>
      </c>
      <c r="B8" s="10" t="s">
        <v>80</v>
      </c>
      <c r="C8" s="10">
        <v>3665</v>
      </c>
      <c r="D8" s="16">
        <f>(SUM('Forutsetninger for beregninger'!$E$38:$E$43)*C8)</f>
        <v>2025.1423052198882</v>
      </c>
      <c r="E8" s="12">
        <f>VLOOKUP(B8,'pris per selskap'!$B$4:$N$94,13,FALSE)</f>
        <v>1147.4005607982078</v>
      </c>
      <c r="F8" s="17">
        <f>D8*E8</f>
        <v>2323649.4167054752</v>
      </c>
      <c r="G8" s="17">
        <f t="shared" ref="G8:G39" si="0">F8-L8</f>
        <v>328034.74540385487</v>
      </c>
      <c r="H8" s="17">
        <f>G8/D8</f>
        <v>161.98108377783217</v>
      </c>
      <c r="I8" s="17">
        <f>IF(H8&gt;$B$2,$B$2,H8)</f>
        <v>161.98108377783217</v>
      </c>
      <c r="J8" s="17">
        <f t="shared" ref="J8:J39" si="1">I8*D8</f>
        <v>328034.74540385487</v>
      </c>
      <c r="K8" s="18">
        <f>ROUND((IF(($B$2&lt;350),((H8-350)*D8),(G8-J8))),4)</f>
        <v>0</v>
      </c>
      <c r="L8" s="14">
        <v>1995614.6713016203</v>
      </c>
    </row>
    <row r="9" spans="1:17" x14ac:dyDescent="0.25">
      <c r="A9" s="10">
        <v>824701482</v>
      </c>
      <c r="B9" s="10" t="s">
        <v>55</v>
      </c>
      <c r="C9" s="10">
        <v>3859</v>
      </c>
      <c r="D9" s="16">
        <f>(SUM('Forutsetninger for beregninger'!$E$38:$E$43)*C9)</f>
        <v>2132.3394695343923</v>
      </c>
      <c r="E9" s="12">
        <f>VLOOKUP(B9,'pris per selskap'!$B$4:$N$94,13,FALSE)</f>
        <v>1147.4005607982078</v>
      </c>
      <c r="F9" s="17">
        <f t="shared" ref="F9:F39" si="2">D9*E9</f>
        <v>2446647.5031559146</v>
      </c>
      <c r="G9" s="17">
        <f t="shared" si="0"/>
        <v>345398.65825742809</v>
      </c>
      <c r="H9" s="17">
        <f t="shared" ref="H9:H39" si="3">G9/D9</f>
        <v>161.98108377783194</v>
      </c>
      <c r="I9" s="17">
        <f t="shared" ref="I9:I72" si="4">IF(H9&gt;$B$2,$B$2,H9)</f>
        <v>161.98108377783194</v>
      </c>
      <c r="J9" s="17">
        <f t="shared" si="1"/>
        <v>345398.65825742809</v>
      </c>
      <c r="K9" s="18">
        <f t="shared" ref="K9:K72" si="5">ROUND((IF(($B$2&lt;350),((H9-350)*D9),(G9-J9))),4)</f>
        <v>0</v>
      </c>
      <c r="L9" s="14">
        <v>2101248.8448984865</v>
      </c>
      <c r="M9" s="19"/>
      <c r="N9" s="19"/>
      <c r="O9" s="19"/>
      <c r="P9" s="19"/>
      <c r="Q9" s="19"/>
    </row>
    <row r="10" spans="1:17" x14ac:dyDescent="0.25">
      <c r="A10" s="10">
        <v>824914982</v>
      </c>
      <c r="B10" s="10" t="s">
        <v>35</v>
      </c>
      <c r="C10" s="10">
        <v>8769</v>
      </c>
      <c r="D10" s="16">
        <f>(SUM('Forutsetninger for beregninger'!$E$38:$E$43)*C10)</f>
        <v>4845.4223395561248</v>
      </c>
      <c r="E10" s="12">
        <f>VLOOKUP(B10,'pris per selskap'!$B$4:$N$94,13,FALSE)</f>
        <v>1164.8103921863576</v>
      </c>
      <c r="F10" s="17">
        <f t="shared" si="2"/>
        <v>5643998.2956469078</v>
      </c>
      <c r="G10" s="17">
        <f t="shared" si="0"/>
        <v>869224.74785866495</v>
      </c>
      <c r="H10" s="17">
        <f t="shared" si="3"/>
        <v>179.39091516598162</v>
      </c>
      <c r="I10" s="17">
        <f t="shared" si="4"/>
        <v>179.39091516598162</v>
      </c>
      <c r="J10" s="17">
        <f t="shared" si="1"/>
        <v>869224.74785866495</v>
      </c>
      <c r="K10" s="18">
        <f t="shared" si="5"/>
        <v>0</v>
      </c>
      <c r="L10" s="14">
        <v>4774773.5477882428</v>
      </c>
      <c r="N10" s="14"/>
    </row>
    <row r="11" spans="1:17" x14ac:dyDescent="0.25">
      <c r="A11" s="10">
        <v>877051412</v>
      </c>
      <c r="B11" s="10" t="s">
        <v>50</v>
      </c>
      <c r="C11" s="10">
        <v>1918</v>
      </c>
      <c r="D11" s="16">
        <f>(SUM('Forutsetninger for beregninger'!$E$38:$E$43)*C11)</f>
        <v>1059.8152636866973</v>
      </c>
      <c r="E11" s="12">
        <f>VLOOKUP(B11,'pris per selskap'!$B$4:$N$94,13,FALSE)</f>
        <v>1147.4005607982078</v>
      </c>
      <c r="F11" s="17">
        <f t="shared" si="2"/>
        <v>1216032.6278966169</v>
      </c>
      <c r="G11" s="17">
        <f t="shared" si="0"/>
        <v>171670.02501626022</v>
      </c>
      <c r="H11" s="17">
        <f t="shared" si="3"/>
        <v>161.98108377783217</v>
      </c>
      <c r="I11" s="17">
        <f t="shared" si="4"/>
        <v>161.98108377783217</v>
      </c>
      <c r="J11" s="17">
        <f t="shared" si="1"/>
        <v>171670.02501626022</v>
      </c>
      <c r="K11" s="18">
        <f t="shared" si="5"/>
        <v>0</v>
      </c>
      <c r="L11" s="14">
        <v>1044362.6028803567</v>
      </c>
    </row>
    <row r="12" spans="1:17" x14ac:dyDescent="0.25">
      <c r="A12" s="10">
        <v>882783022</v>
      </c>
      <c r="B12" s="10" t="s">
        <v>17</v>
      </c>
      <c r="C12" s="10">
        <v>18878</v>
      </c>
      <c r="D12" s="16">
        <f>(SUM('Forutsetninger for beregninger'!$E$38:$E$43)*C12)</f>
        <v>10431.278700666044</v>
      </c>
      <c r="E12" s="12">
        <f>VLOOKUP(B12,'pris per selskap'!$B$4:$N$94,13,FALSE)</f>
        <v>1147.4005607982078</v>
      </c>
      <c r="F12" s="17">
        <f t="shared" si="2"/>
        <v>11968855.03098662</v>
      </c>
      <c r="G12" s="17">
        <f t="shared" si="0"/>
        <v>1689669.8291225024</v>
      </c>
      <c r="H12" s="17">
        <f t="shared" si="3"/>
        <v>161.98108377783214</v>
      </c>
      <c r="I12" s="17">
        <f t="shared" si="4"/>
        <v>161.98108377783214</v>
      </c>
      <c r="J12" s="17">
        <f t="shared" si="1"/>
        <v>1689669.8291225024</v>
      </c>
      <c r="K12" s="18">
        <f t="shared" si="5"/>
        <v>0</v>
      </c>
      <c r="L12" s="14">
        <v>10279185.201864118</v>
      </c>
    </row>
    <row r="13" spans="1:17" x14ac:dyDescent="0.25">
      <c r="A13" s="10">
        <v>912631532</v>
      </c>
      <c r="B13" s="10" t="s">
        <v>51</v>
      </c>
      <c r="C13" s="10">
        <v>165652</v>
      </c>
      <c r="D13" s="16">
        <f>(SUM('Forutsetninger for beregninger'!$E$38:$E$43)*C13)</f>
        <v>91533.116819723029</v>
      </c>
      <c r="E13" s="12">
        <f>VLOOKUP(B13,'pris per selskap'!$B$4:$N$94,13,FALSE)</f>
        <v>577.14178048631254</v>
      </c>
      <c r="F13" s="17">
        <f t="shared" si="2"/>
        <v>52827586.014796592</v>
      </c>
      <c r="G13" s="17">
        <f t="shared" si="0"/>
        <v>20518769.916567642</v>
      </c>
      <c r="H13" s="17">
        <f t="shared" si="3"/>
        <v>224.16771797446731</v>
      </c>
      <c r="I13" s="17">
        <f t="shared" si="4"/>
        <v>224.16771797446731</v>
      </c>
      <c r="J13" s="17">
        <f t="shared" si="1"/>
        <v>20518769.916567642</v>
      </c>
      <c r="K13" s="18">
        <f t="shared" si="5"/>
        <v>0</v>
      </c>
      <c r="L13" s="14">
        <v>32308816.09822895</v>
      </c>
    </row>
    <row r="14" spans="1:17" x14ac:dyDescent="0.25">
      <c r="A14" s="10">
        <v>914385261</v>
      </c>
      <c r="B14" s="10" t="s">
        <v>34</v>
      </c>
      <c r="C14" s="10">
        <v>9168</v>
      </c>
      <c r="D14" s="16">
        <f>(SUM('Forutsetninger for beregninger'!$E$38:$E$43)*C14)</f>
        <v>5065.8948579143071</v>
      </c>
      <c r="E14" s="12">
        <f>VLOOKUP(B14,'pris per selskap'!$B$4:$N$94,13,FALSE)</f>
        <v>397.73849263389297</v>
      </c>
      <c r="F14" s="17">
        <f t="shared" si="2"/>
        <v>2014901.3846286258</v>
      </c>
      <c r="G14" s="17">
        <f t="shared" si="0"/>
        <v>1329310.5341847134</v>
      </c>
      <c r="H14" s="17">
        <f t="shared" si="3"/>
        <v>262.4038933828183</v>
      </c>
      <c r="I14" s="17">
        <f t="shared" si="4"/>
        <v>262.4038933828183</v>
      </c>
      <c r="J14" s="17">
        <f t="shared" si="1"/>
        <v>1329310.5341847134</v>
      </c>
      <c r="K14" s="18">
        <f t="shared" si="5"/>
        <v>0</v>
      </c>
      <c r="L14" s="14">
        <v>685590.85044391244</v>
      </c>
    </row>
    <row r="15" spans="1:17" x14ac:dyDescent="0.25">
      <c r="A15" s="10">
        <v>915635857</v>
      </c>
      <c r="B15" s="10" t="s">
        <v>19</v>
      </c>
      <c r="C15" s="10">
        <v>116549</v>
      </c>
      <c r="D15" s="16">
        <f>(SUM('Forutsetninger for beregninger'!$E$38:$E$43)*C15)</f>
        <v>64400.630431397745</v>
      </c>
      <c r="E15" s="12">
        <f>VLOOKUP(B15,'pris per selskap'!$B$4:$N$94,13,FALSE)</f>
        <v>1164.8103921863576</v>
      </c>
      <c r="F15" s="17">
        <f t="shared" si="2"/>
        <v>75014523.589845091</v>
      </c>
      <c r="G15" s="17">
        <f t="shared" si="0"/>
        <v>11552888.030354626</v>
      </c>
      <c r="H15" s="17">
        <f t="shared" si="3"/>
        <v>179.39091516598191</v>
      </c>
      <c r="I15" s="17">
        <f t="shared" si="4"/>
        <v>179.39091516598191</v>
      </c>
      <c r="J15" s="17">
        <f t="shared" si="1"/>
        <v>11552888.030354626</v>
      </c>
      <c r="K15" s="18">
        <f t="shared" si="5"/>
        <v>0</v>
      </c>
      <c r="L15" s="14">
        <v>63461635.559490465</v>
      </c>
    </row>
    <row r="16" spans="1:17" x14ac:dyDescent="0.25">
      <c r="A16" s="10">
        <v>915729290</v>
      </c>
      <c r="B16" s="10" t="s">
        <v>85</v>
      </c>
      <c r="C16" s="10">
        <v>11694</v>
      </c>
      <c r="D16" s="16">
        <f>(SUM('Forutsetninger for beregninger'!$E$38:$E$43)*C16)</f>
        <v>6461.6682448134707</v>
      </c>
      <c r="E16" s="12">
        <f>VLOOKUP(B16,'pris per selskap'!$B$4:$N$94,13,FALSE)</f>
        <v>1164.8103921863576</v>
      </c>
      <c r="F16" s="17">
        <f t="shared" si="2"/>
        <v>7526618.3224193119</v>
      </c>
      <c r="G16" s="17">
        <f t="shared" si="0"/>
        <v>1159164.5799360517</v>
      </c>
      <c r="H16" s="17">
        <f t="shared" si="3"/>
        <v>179.3909151659818</v>
      </c>
      <c r="I16" s="17">
        <f t="shared" si="4"/>
        <v>179.3909151659818</v>
      </c>
      <c r="J16" s="17">
        <f t="shared" si="1"/>
        <v>1159164.5799360517</v>
      </c>
      <c r="K16" s="18">
        <f t="shared" si="5"/>
        <v>0</v>
      </c>
      <c r="L16" s="14">
        <v>6367453.7424832601</v>
      </c>
    </row>
    <row r="17" spans="1:12" x14ac:dyDescent="0.25">
      <c r="A17" s="10">
        <v>916319908</v>
      </c>
      <c r="B17" s="10" t="s">
        <v>82</v>
      </c>
      <c r="C17" s="10">
        <v>29924</v>
      </c>
      <c r="D17" s="16">
        <f>(SUM('Forutsetninger for beregninger'!$E$38:$E$43)*C17)</f>
        <v>16534.886314160965</v>
      </c>
      <c r="E17" s="12">
        <f>VLOOKUP(B17,'pris per selskap'!$B$4:$N$94,13,FALSE)</f>
        <v>1147.4005607982078</v>
      </c>
      <c r="F17" s="17">
        <f t="shared" si="2"/>
        <v>18972137.829602905</v>
      </c>
      <c r="G17" s="17">
        <f t="shared" si="0"/>
        <v>2678338.8053110372</v>
      </c>
      <c r="H17" s="17">
        <f t="shared" si="3"/>
        <v>161.98108377783214</v>
      </c>
      <c r="I17" s="17">
        <f t="shared" si="4"/>
        <v>161.98108377783214</v>
      </c>
      <c r="J17" s="17">
        <f t="shared" si="1"/>
        <v>2678338.8053110372</v>
      </c>
      <c r="K17" s="18">
        <f t="shared" si="5"/>
        <v>0</v>
      </c>
      <c r="L17" s="14">
        <v>16293799.024291867</v>
      </c>
    </row>
    <row r="18" spans="1:12" x14ac:dyDescent="0.25">
      <c r="A18" s="10">
        <v>916574894</v>
      </c>
      <c r="B18" s="10" t="s">
        <v>73</v>
      </c>
      <c r="C18" s="10">
        <v>7759</v>
      </c>
      <c r="D18" s="16">
        <f>(SUM('Forutsetninger for beregninger'!$E$38:$E$43)*C18)</f>
        <v>4287.3340098775207</v>
      </c>
      <c r="E18" s="12">
        <f>VLOOKUP(B18,'pris per selskap'!$B$4:$N$94,13,FALSE)</f>
        <v>1164.8103921863576</v>
      </c>
      <c r="F18" s="17">
        <f t="shared" si="2"/>
        <v>4993931.2094793441</v>
      </c>
      <c r="G18" s="17">
        <f t="shared" si="0"/>
        <v>769108.77165416721</v>
      </c>
      <c r="H18" s="17">
        <f t="shared" si="3"/>
        <v>179.39091516598188</v>
      </c>
      <c r="I18" s="17">
        <f t="shared" si="4"/>
        <v>179.39091516598188</v>
      </c>
      <c r="J18" s="17">
        <f t="shared" si="1"/>
        <v>769108.77165416721</v>
      </c>
      <c r="K18" s="18">
        <f t="shared" si="5"/>
        <v>0</v>
      </c>
      <c r="L18" s="14">
        <v>4224822.4378251769</v>
      </c>
    </row>
    <row r="19" spans="1:12" x14ac:dyDescent="0.25">
      <c r="A19" s="10">
        <v>916763476</v>
      </c>
      <c r="B19" s="10" t="s">
        <v>77</v>
      </c>
      <c r="C19" s="10">
        <v>970</v>
      </c>
      <c r="D19" s="16">
        <f>(SUM('Forutsetninger for beregninger'!$E$38:$E$43)*C19)</f>
        <v>535.98582157252156</v>
      </c>
      <c r="E19" s="12">
        <f>VLOOKUP(B19,'pris per selskap'!$B$4:$N$94,13,FALSE)</f>
        <v>1164.8103921863576</v>
      </c>
      <c r="F19" s="17">
        <f t="shared" si="2"/>
        <v>624321.85503221594</v>
      </c>
      <c r="G19" s="17">
        <f t="shared" si="0"/>
        <v>96150.987047885312</v>
      </c>
      <c r="H19" s="17">
        <f t="shared" si="3"/>
        <v>179.39091516598188</v>
      </c>
      <c r="I19" s="17">
        <f t="shared" si="4"/>
        <v>179.39091516598188</v>
      </c>
      <c r="J19" s="17">
        <f t="shared" si="1"/>
        <v>96150.987047885312</v>
      </c>
      <c r="K19" s="18">
        <f t="shared" si="5"/>
        <v>0</v>
      </c>
      <c r="L19" s="14">
        <v>528170.86798433063</v>
      </c>
    </row>
    <row r="20" spans="1:12" x14ac:dyDescent="0.25">
      <c r="A20" s="10">
        <v>917424799</v>
      </c>
      <c r="B20" s="10" t="s">
        <v>42</v>
      </c>
      <c r="C20" s="10">
        <v>142267</v>
      </c>
      <c r="D20" s="16">
        <f>(SUM('Forutsetninger for beregninger'!$E$38:$E$43)*C20)</f>
        <v>78611.438018204048</v>
      </c>
      <c r="E20" s="12">
        <f>VLOOKUP(B20,'pris per selskap'!$B$4:$N$94,13,FALSE)</f>
        <v>397.73849263389297</v>
      </c>
      <c r="F20" s="17">
        <f t="shared" si="2"/>
        <v>31266794.861143183</v>
      </c>
      <c r="G20" s="17">
        <f t="shared" si="0"/>
        <v>20627947.400398843</v>
      </c>
      <c r="H20" s="17">
        <f t="shared" si="3"/>
        <v>262.4038933828183</v>
      </c>
      <c r="I20" s="17">
        <f t="shared" si="4"/>
        <v>262.4038933828183</v>
      </c>
      <c r="J20" s="17">
        <f t="shared" si="1"/>
        <v>20627947.400398843</v>
      </c>
      <c r="K20" s="18">
        <f t="shared" si="5"/>
        <v>0</v>
      </c>
      <c r="L20" s="14">
        <v>10638847.460744338</v>
      </c>
    </row>
    <row r="21" spans="1:12" x14ac:dyDescent="0.25">
      <c r="A21" s="10">
        <v>917537534</v>
      </c>
      <c r="B21" s="10" t="s">
        <v>30</v>
      </c>
      <c r="C21" s="10">
        <v>9279</v>
      </c>
      <c r="D21" s="16">
        <f>(SUM('Forutsetninger for beregninger'!$E$38:$E$43)*C21)</f>
        <v>5127.2293179086882</v>
      </c>
      <c r="E21" s="12">
        <f>VLOOKUP(B21,'pris per selskap'!$B$4:$N$94,13,FALSE)</f>
        <v>1142.0918208709297</v>
      </c>
      <c r="F21" s="17">
        <f t="shared" si="2"/>
        <v>5855766.6677131485</v>
      </c>
      <c r="G21" s="17">
        <f t="shared" si="0"/>
        <v>839043.21902360395</v>
      </c>
      <c r="H21" s="17">
        <f t="shared" si="3"/>
        <v>163.64456648992555</v>
      </c>
      <c r="I21" s="17">
        <f t="shared" si="4"/>
        <v>163.64456648992555</v>
      </c>
      <c r="J21" s="17">
        <f t="shared" si="1"/>
        <v>839043.21902360395</v>
      </c>
      <c r="K21" s="18">
        <f t="shared" si="5"/>
        <v>0</v>
      </c>
      <c r="L21" s="14">
        <v>5016723.4486895446</v>
      </c>
    </row>
    <row r="22" spans="1:12" x14ac:dyDescent="0.25">
      <c r="A22" s="10">
        <v>917743193</v>
      </c>
      <c r="B22" s="10" t="s">
        <v>4</v>
      </c>
      <c r="C22" s="10">
        <v>9766</v>
      </c>
      <c r="D22" s="16">
        <f>(SUM('Forutsetninger for beregninger'!$E$38:$E$43)*C22)</f>
        <v>5396.3273541002527</v>
      </c>
      <c r="E22" s="12">
        <f>VLOOKUP(B22,'pris per selskap'!$B$4:$N$94,13,FALSE)</f>
        <v>1147.4005607982078</v>
      </c>
      <c r="F22" s="17">
        <f t="shared" si="2"/>
        <v>6191749.0323453387</v>
      </c>
      <c r="G22" s="17">
        <f t="shared" si="0"/>
        <v>874102.95323711913</v>
      </c>
      <c r="H22" s="17">
        <f t="shared" si="3"/>
        <v>161.98108377783194</v>
      </c>
      <c r="I22" s="17">
        <f t="shared" si="4"/>
        <v>161.98108377783194</v>
      </c>
      <c r="J22" s="17">
        <f t="shared" si="1"/>
        <v>874102.95323711925</v>
      </c>
      <c r="K22" s="18">
        <f t="shared" si="5"/>
        <v>0</v>
      </c>
      <c r="L22" s="14">
        <v>5317646.0791082196</v>
      </c>
    </row>
    <row r="23" spans="1:12" x14ac:dyDescent="0.25">
      <c r="A23" s="10">
        <v>917856222</v>
      </c>
      <c r="B23" s="10" t="s">
        <v>49</v>
      </c>
      <c r="C23" s="10">
        <v>21630</v>
      </c>
      <c r="D23" s="16">
        <f>(SUM('Forutsetninger for beregninger'!$E$38:$E$43)*C23)</f>
        <v>11951.931258364579</v>
      </c>
      <c r="E23" s="12">
        <f>VLOOKUP(B23,'pris per selskap'!$B$4:$N$94,13,FALSE)</f>
        <v>1147.4005607982078</v>
      </c>
      <c r="F23" s="17">
        <f t="shared" si="2"/>
        <v>13713652.628469147</v>
      </c>
      <c r="G23" s="17">
        <f t="shared" si="0"/>
        <v>1935986.7784680426</v>
      </c>
      <c r="H23" s="17">
        <f t="shared" si="3"/>
        <v>161.98108377783205</v>
      </c>
      <c r="I23" s="17">
        <f t="shared" si="4"/>
        <v>161.98108377783205</v>
      </c>
      <c r="J23" s="17">
        <f t="shared" si="1"/>
        <v>1935986.7784680426</v>
      </c>
      <c r="K23" s="18">
        <f t="shared" si="5"/>
        <v>0</v>
      </c>
      <c r="L23" s="14">
        <v>11777665.850001104</v>
      </c>
    </row>
    <row r="24" spans="1:12" x14ac:dyDescent="0.25">
      <c r="A24" s="10">
        <v>917983550</v>
      </c>
      <c r="B24" s="10" t="s">
        <v>78</v>
      </c>
      <c r="C24" s="10">
        <v>8690</v>
      </c>
      <c r="D24" s="16">
        <f>(SUM('Forutsetninger for beregninger'!$E$38:$E$43)*C24)</f>
        <v>4801.7698860466107</v>
      </c>
      <c r="E24" s="12">
        <f>VLOOKUP(B24,'pris per selskap'!$B$4:$N$94,13,FALSE)</f>
        <v>397.73849263389297</v>
      </c>
      <c r="F24" s="17">
        <f t="shared" si="2"/>
        <v>1909848.716450999</v>
      </c>
      <c r="G24" s="17">
        <f t="shared" si="0"/>
        <v>1260003.1132270026</v>
      </c>
      <c r="H24" s="17">
        <f t="shared" si="3"/>
        <v>262.40389338281835</v>
      </c>
      <c r="I24" s="17">
        <f t="shared" si="4"/>
        <v>262.40389338281835</v>
      </c>
      <c r="J24" s="17">
        <f t="shared" si="1"/>
        <v>1260003.1132270028</v>
      </c>
      <c r="K24" s="18">
        <f t="shared" si="5"/>
        <v>0</v>
      </c>
      <c r="L24" s="14">
        <v>649845.60322399647</v>
      </c>
    </row>
    <row r="25" spans="1:12" x14ac:dyDescent="0.25">
      <c r="A25" s="10">
        <v>918312730</v>
      </c>
      <c r="B25" s="10" t="s">
        <v>16</v>
      </c>
      <c r="C25" s="10">
        <v>21560</v>
      </c>
      <c r="D25" s="16">
        <f>(SUM('Forutsetninger for beregninger'!$E$38:$E$43)*C25)</f>
        <v>11913.251869178932</v>
      </c>
      <c r="E25" s="12">
        <f>VLOOKUP(B25,'pris per selskap'!$B$4:$N$94,13,FALSE)</f>
        <v>1164.8103921863576</v>
      </c>
      <c r="F25" s="17">
        <f t="shared" si="2"/>
        <v>13876679.58195317</v>
      </c>
      <c r="G25" s="17">
        <f t="shared" si="0"/>
        <v>2137129.1554148514</v>
      </c>
      <c r="H25" s="17">
        <f t="shared" si="3"/>
        <v>179.39091516598177</v>
      </c>
      <c r="I25" s="17">
        <f t="shared" si="4"/>
        <v>179.39091516598177</v>
      </c>
      <c r="J25" s="17">
        <f t="shared" si="1"/>
        <v>2137129.1554148514</v>
      </c>
      <c r="K25" s="18">
        <f t="shared" si="5"/>
        <v>0</v>
      </c>
      <c r="L25" s="14">
        <v>11739550.426538318</v>
      </c>
    </row>
    <row r="26" spans="1:12" x14ac:dyDescent="0.25">
      <c r="A26" s="10">
        <v>918999361</v>
      </c>
      <c r="B26" s="10" t="s">
        <v>84</v>
      </c>
      <c r="C26" s="10">
        <v>20341</v>
      </c>
      <c r="D26" s="16">
        <f>(SUM('Forutsetninger for beregninger'!$E$38:$E$43)*C26)</f>
        <v>11239.677934646043</v>
      </c>
      <c r="E26" s="12">
        <f>VLOOKUP(B26,'pris per selskap'!$B$4:$N$94,13,FALSE)</f>
        <v>1138.2538762836296</v>
      </c>
      <c r="F26" s="17">
        <f t="shared" si="2"/>
        <v>12793606.977290437</v>
      </c>
      <c r="G26" s="17">
        <f t="shared" si="0"/>
        <v>1809413.5844654106</v>
      </c>
      <c r="H26" s="17">
        <f t="shared" si="3"/>
        <v>160.98446903784813</v>
      </c>
      <c r="I26" s="17">
        <f t="shared" si="4"/>
        <v>160.98446903784813</v>
      </c>
      <c r="J26" s="17">
        <f t="shared" si="1"/>
        <v>1809413.5844654106</v>
      </c>
      <c r="K26" s="18">
        <f t="shared" si="5"/>
        <v>0</v>
      </c>
      <c r="L26" s="14">
        <v>10984193.392825026</v>
      </c>
    </row>
    <row r="27" spans="1:12" x14ac:dyDescent="0.25">
      <c r="A27" s="10">
        <v>919173122</v>
      </c>
      <c r="B27" s="10" t="s">
        <v>48</v>
      </c>
      <c r="C27" s="10">
        <v>8788</v>
      </c>
      <c r="D27" s="16">
        <f>(SUM('Forutsetninger for beregninger'!$E$38:$E$43)*C27)</f>
        <v>4855.9210309065147</v>
      </c>
      <c r="E27" s="12">
        <f>VLOOKUP(B27,'pris per selskap'!$B$4:$N$94,13,FALSE)</f>
        <v>397.73849263389297</v>
      </c>
      <c r="F27" s="17">
        <f t="shared" si="2"/>
        <v>1931386.7111819768</v>
      </c>
      <c r="G27" s="17">
        <f t="shared" si="0"/>
        <v>1274212.5844693785</v>
      </c>
      <c r="H27" s="17">
        <f t="shared" si="3"/>
        <v>262.40389338281835</v>
      </c>
      <c r="I27" s="17">
        <f t="shared" si="4"/>
        <v>262.40389338281835</v>
      </c>
      <c r="J27" s="17">
        <f t="shared" si="1"/>
        <v>1274212.5844693785</v>
      </c>
      <c r="K27" s="18">
        <f t="shared" si="5"/>
        <v>0</v>
      </c>
      <c r="L27" s="14">
        <v>657174.12671259849</v>
      </c>
    </row>
    <row r="28" spans="1:12" x14ac:dyDescent="0.25">
      <c r="A28" s="10">
        <v>919415096</v>
      </c>
      <c r="B28" s="10" t="s">
        <v>33</v>
      </c>
      <c r="C28" s="10">
        <v>12654</v>
      </c>
      <c r="D28" s="16">
        <f>(SUM('Forutsetninger for beregninger'!$E$38:$E$43)*C28)</f>
        <v>6992.1284393594715</v>
      </c>
      <c r="E28" s="12">
        <f>VLOOKUP(B28,'pris per selskap'!$B$4:$N$94,13,FALSE)</f>
        <v>1138.2538762836296</v>
      </c>
      <c r="F28" s="17">
        <f t="shared" si="2"/>
        <v>7958817.2995739235</v>
      </c>
      <c r="G28" s="17">
        <f t="shared" si="0"/>
        <v>1125624.084254723</v>
      </c>
      <c r="H28" s="17">
        <f t="shared" si="3"/>
        <v>160.98446903784824</v>
      </c>
      <c r="I28" s="17">
        <f t="shared" si="4"/>
        <v>160.98446903784824</v>
      </c>
      <c r="J28" s="17">
        <f t="shared" si="1"/>
        <v>1125624.084254723</v>
      </c>
      <c r="K28" s="18">
        <f t="shared" si="5"/>
        <v>0</v>
      </c>
      <c r="L28" s="14">
        <v>6833193.2153192004</v>
      </c>
    </row>
    <row r="29" spans="1:12" x14ac:dyDescent="0.25">
      <c r="A29" s="10">
        <v>919884452</v>
      </c>
      <c r="B29" s="10" t="s">
        <v>62</v>
      </c>
      <c r="C29" s="10">
        <v>6938</v>
      </c>
      <c r="D29" s="16">
        <f>(SUM('Forutsetninger for beregninger'!$E$38:$E$43)*C29)</f>
        <v>3833.6800310001595</v>
      </c>
      <c r="E29" s="12">
        <f>VLOOKUP(B29,'pris per selskap'!$B$4:$N$94,13,FALSE)</f>
        <v>1147.4005607982078</v>
      </c>
      <c r="F29" s="17">
        <f t="shared" si="2"/>
        <v>4398766.6174904741</v>
      </c>
      <c r="G29" s="17">
        <f t="shared" si="0"/>
        <v>620983.64627883956</v>
      </c>
      <c r="H29" s="17">
        <f t="shared" si="3"/>
        <v>161.98108377783231</v>
      </c>
      <c r="I29" s="17">
        <f t="shared" si="4"/>
        <v>161.98108377783231</v>
      </c>
      <c r="J29" s="17">
        <f t="shared" si="1"/>
        <v>620983.64627883956</v>
      </c>
      <c r="K29" s="18">
        <f t="shared" si="5"/>
        <v>0</v>
      </c>
      <c r="L29" s="14">
        <v>3777782.9712116346</v>
      </c>
    </row>
    <row r="30" spans="1:12" x14ac:dyDescent="0.25">
      <c r="A30" s="10">
        <v>920295975</v>
      </c>
      <c r="B30" s="10" t="s">
        <v>64</v>
      </c>
      <c r="C30" s="10">
        <v>2429</v>
      </c>
      <c r="D30" s="16">
        <f>(SUM('Forutsetninger for beregninger'!$E$38:$E$43)*C30)</f>
        <v>1342.1748047419121</v>
      </c>
      <c r="E30" s="12">
        <f>VLOOKUP(B30,'pris per selskap'!$B$4:$N$94,13,FALSE)</f>
        <v>577.14178048631254</v>
      </c>
      <c r="F30" s="17">
        <f t="shared" si="2"/>
        <v>774625.15653261601</v>
      </c>
      <c r="G30" s="17">
        <f t="shared" si="0"/>
        <v>300872.2631018206</v>
      </c>
      <c r="H30" s="17">
        <f t="shared" si="3"/>
        <v>224.16771797446725</v>
      </c>
      <c r="I30" s="17">
        <f t="shared" si="4"/>
        <v>224.16771797446725</v>
      </c>
      <c r="J30" s="17">
        <f t="shared" si="1"/>
        <v>300872.2631018206</v>
      </c>
      <c r="K30" s="18">
        <f t="shared" si="5"/>
        <v>0</v>
      </c>
      <c r="L30" s="14">
        <v>473752.8934307954</v>
      </c>
    </row>
    <row r="31" spans="1:12" x14ac:dyDescent="0.25">
      <c r="A31" s="10">
        <v>921025610</v>
      </c>
      <c r="B31" s="10" t="s">
        <v>87</v>
      </c>
      <c r="C31" s="10">
        <v>6636</v>
      </c>
      <c r="D31" s="16">
        <f>(SUM('Forutsetninger for beregninger'!$E$38:$E$43)*C31)</f>
        <v>3666.8060947992299</v>
      </c>
      <c r="E31" s="12">
        <f>VLOOKUP(B31,'pris per selskap'!$B$4:$N$94,13,FALSE)</f>
        <v>397.73849263389297</v>
      </c>
      <c r="F31" s="17">
        <f t="shared" si="2"/>
        <v>1458429.9289262174</v>
      </c>
      <c r="G31" s="17">
        <f t="shared" si="0"/>
        <v>962184.19555516564</v>
      </c>
      <c r="H31" s="17">
        <f t="shared" si="3"/>
        <v>262.40389338281835</v>
      </c>
      <c r="I31" s="17">
        <f t="shared" si="4"/>
        <v>262.40389338281835</v>
      </c>
      <c r="J31" s="17">
        <f t="shared" si="1"/>
        <v>962184.19555516564</v>
      </c>
      <c r="K31" s="18">
        <f t="shared" si="5"/>
        <v>0</v>
      </c>
      <c r="L31" s="14">
        <v>496245.73337105179</v>
      </c>
    </row>
    <row r="32" spans="1:12" x14ac:dyDescent="0.25">
      <c r="A32" s="10">
        <v>921680554</v>
      </c>
      <c r="B32" s="10" t="s">
        <v>2</v>
      </c>
      <c r="C32" s="10">
        <v>6689</v>
      </c>
      <c r="D32" s="16">
        <f>(SUM('Forutsetninger for beregninger'!$E$38:$E$43)*C32)</f>
        <v>3696.0919180397905</v>
      </c>
      <c r="E32" s="12">
        <f>VLOOKUP(B32,'pris per selskap'!$B$4:$N$94,13,FALSE)</f>
        <v>397.73849263389297</v>
      </c>
      <c r="F32" s="17">
        <f t="shared" si="2"/>
        <v>1470078.0281174607</v>
      </c>
      <c r="G32" s="17">
        <f t="shared" si="0"/>
        <v>969868.90959440975</v>
      </c>
      <c r="H32" s="17">
        <f t="shared" si="3"/>
        <v>262.40389338281835</v>
      </c>
      <c r="I32" s="17">
        <f t="shared" si="4"/>
        <v>262.40389338281835</v>
      </c>
      <c r="J32" s="17">
        <f t="shared" si="1"/>
        <v>969868.90959440975</v>
      </c>
      <c r="K32" s="18">
        <f t="shared" si="5"/>
        <v>0</v>
      </c>
      <c r="L32" s="14">
        <v>500209.11852305091</v>
      </c>
    </row>
    <row r="33" spans="1:12" x14ac:dyDescent="0.25">
      <c r="A33" s="10">
        <v>921683057</v>
      </c>
      <c r="B33" s="10" t="s">
        <v>83</v>
      </c>
      <c r="C33" s="10">
        <v>19106</v>
      </c>
      <c r="D33" s="16">
        <f>(SUM('Forutsetninger for beregninger'!$E$38:$E$43)*C33)</f>
        <v>10557.262996870719</v>
      </c>
      <c r="E33" s="12">
        <f>VLOOKUP(B33,'pris per selskap'!$B$4:$N$94,13,FALSE)</f>
        <v>397.73849263389297</v>
      </c>
      <c r="F33" s="17">
        <f t="shared" si="2"/>
        <v>4199029.8707149355</v>
      </c>
      <c r="G33" s="17">
        <f t="shared" si="0"/>
        <v>2770266.9138452373</v>
      </c>
      <c r="H33" s="17">
        <f t="shared" si="3"/>
        <v>262.40389338281835</v>
      </c>
      <c r="I33" s="17">
        <f t="shared" si="4"/>
        <v>262.40389338281835</v>
      </c>
      <c r="J33" s="17">
        <f t="shared" si="1"/>
        <v>2770266.9138452373</v>
      </c>
      <c r="K33" s="18">
        <f t="shared" si="5"/>
        <v>0</v>
      </c>
      <c r="L33" s="14">
        <v>1428762.9568696981</v>
      </c>
    </row>
    <row r="34" spans="1:12" x14ac:dyDescent="0.25">
      <c r="A34" s="10">
        <v>921688679</v>
      </c>
      <c r="B34" s="10" t="s">
        <v>53</v>
      </c>
      <c r="C34" s="10">
        <v>40809</v>
      </c>
      <c r="D34" s="16">
        <f>(SUM('Forutsetninger for beregninger'!$E$38:$E$43)*C34)</f>
        <v>22549.531332528899</v>
      </c>
      <c r="E34" s="12">
        <f>VLOOKUP(B34,'pris per selskap'!$B$4:$N$94,13,FALSE)</f>
        <v>577.14178048631254</v>
      </c>
      <c r="F34" s="17">
        <f t="shared" si="2"/>
        <v>13014276.662387621</v>
      </c>
      <c r="G34" s="17">
        <f t="shared" si="0"/>
        <v>5054876.9802067531</v>
      </c>
      <c r="H34" s="17">
        <f t="shared" si="3"/>
        <v>224.16771797446734</v>
      </c>
      <c r="I34" s="17">
        <f t="shared" si="4"/>
        <v>224.16771797446734</v>
      </c>
      <c r="J34" s="17">
        <f t="shared" si="1"/>
        <v>5054876.9802067531</v>
      </c>
      <c r="K34" s="18">
        <f t="shared" si="5"/>
        <v>0</v>
      </c>
      <c r="L34" s="14">
        <v>7959399.6821808675</v>
      </c>
    </row>
    <row r="35" spans="1:12" x14ac:dyDescent="0.25">
      <c r="A35" s="10">
        <v>921699905</v>
      </c>
      <c r="B35" s="10" t="s">
        <v>63</v>
      </c>
      <c r="C35" s="10">
        <v>1196</v>
      </c>
      <c r="D35" s="16">
        <f>(SUM('Forutsetninger for beregninger'!$E$38:$E$43)*C35)</f>
        <v>660.86499237189253</v>
      </c>
      <c r="E35" s="12">
        <f>VLOOKUP(B35,'pris per selskap'!$B$4:$N$94,13,FALSE)</f>
        <v>577.14178048631254</v>
      </c>
      <c r="F35" s="17">
        <f t="shared" si="2"/>
        <v>381412.79835858743</v>
      </c>
      <c r="G35" s="17">
        <f t="shared" si="0"/>
        <v>148144.5972292209</v>
      </c>
      <c r="H35" s="17">
        <f t="shared" si="3"/>
        <v>224.16771797446734</v>
      </c>
      <c r="I35" s="17">
        <f t="shared" si="4"/>
        <v>224.16771797446734</v>
      </c>
      <c r="J35" s="17">
        <f t="shared" si="1"/>
        <v>148144.5972292209</v>
      </c>
      <c r="K35" s="18">
        <f t="shared" si="5"/>
        <v>0</v>
      </c>
      <c r="L35" s="14">
        <v>233268.20112936653</v>
      </c>
    </row>
    <row r="36" spans="1:12" x14ac:dyDescent="0.25">
      <c r="A36" s="10">
        <v>922694435</v>
      </c>
      <c r="B36" s="10" t="s">
        <v>69</v>
      </c>
      <c r="C36" s="10">
        <v>4422</v>
      </c>
      <c r="D36" s="16">
        <f>(SUM('Forutsetninger for beregninger'!$E$38:$E$43)*C36)</f>
        <v>2443.4322711275158</v>
      </c>
      <c r="E36" s="12">
        <f>VLOOKUP(B36,'pris per selskap'!$B$4:$N$94,13,FALSE)</f>
        <v>1138.2538762836296</v>
      </c>
      <c r="F36" s="17">
        <f t="shared" si="2"/>
        <v>2781246.2540474073</v>
      </c>
      <c r="G36" s="17">
        <f t="shared" si="0"/>
        <v>393354.64679740649</v>
      </c>
      <c r="H36" s="17">
        <f t="shared" si="3"/>
        <v>160.98446903784813</v>
      </c>
      <c r="I36" s="17">
        <f t="shared" si="4"/>
        <v>160.98446903784813</v>
      </c>
      <c r="J36" s="17">
        <f t="shared" si="1"/>
        <v>393354.64679740649</v>
      </c>
      <c r="K36" s="18">
        <f t="shared" si="5"/>
        <v>0</v>
      </c>
      <c r="L36" s="14">
        <v>2387891.6072500008</v>
      </c>
    </row>
    <row r="37" spans="1:12" x14ac:dyDescent="0.25">
      <c r="A37" s="10">
        <v>923050612</v>
      </c>
      <c r="B37" s="10" t="s">
        <v>28</v>
      </c>
      <c r="C37" s="10">
        <v>5560</v>
      </c>
      <c r="D37" s="16">
        <f>(SUM('Forutsetninger for beregninger'!$E$38:$E$43)*C37)</f>
        <v>3072.2486267455874</v>
      </c>
      <c r="E37" s="12">
        <f>VLOOKUP(B37,'pris per selskap'!$B$4:$N$94,13,FALSE)</f>
        <v>1138.2538762836296</v>
      </c>
      <c r="F37" s="17">
        <f t="shared" si="2"/>
        <v>3496998.9083002228</v>
      </c>
      <c r="G37" s="17">
        <f t="shared" si="0"/>
        <v>494584.31392889656</v>
      </c>
      <c r="H37" s="17">
        <f t="shared" si="3"/>
        <v>160.98446903784816</v>
      </c>
      <c r="I37" s="17">
        <f t="shared" si="4"/>
        <v>160.98446903784816</v>
      </c>
      <c r="J37" s="17">
        <f t="shared" si="1"/>
        <v>494584.31392889656</v>
      </c>
      <c r="K37" s="18">
        <f t="shared" si="5"/>
        <v>0</v>
      </c>
      <c r="L37" s="14">
        <v>3002414.5943713263</v>
      </c>
    </row>
    <row r="38" spans="1:12" x14ac:dyDescent="0.25">
      <c r="A38" s="10">
        <v>923152601</v>
      </c>
      <c r="B38" s="10" t="s">
        <v>39</v>
      </c>
      <c r="C38" s="10">
        <v>16887</v>
      </c>
      <c r="D38" s="16">
        <f>(SUM('Forutsetninger for beregninger'!$E$38:$E$43)*C38)</f>
        <v>9331.1263596857443</v>
      </c>
      <c r="E38" s="12">
        <f>VLOOKUP(B38,'pris per selskap'!$B$4:$N$94,13,FALSE)</f>
        <v>397.73849263389297</v>
      </c>
      <c r="F38" s="17">
        <f t="shared" si="2"/>
        <v>3711348.1328777932</v>
      </c>
      <c r="G38" s="17">
        <f t="shared" si="0"/>
        <v>2448523.8864285839</v>
      </c>
      <c r="H38" s="17">
        <f t="shared" si="3"/>
        <v>262.40389338281835</v>
      </c>
      <c r="I38" s="17">
        <f t="shared" si="4"/>
        <v>262.40389338281835</v>
      </c>
      <c r="J38" s="17">
        <f t="shared" si="1"/>
        <v>2448523.8864285839</v>
      </c>
      <c r="K38" s="18">
        <f t="shared" si="5"/>
        <v>0</v>
      </c>
      <c r="L38" s="14">
        <v>1262824.2464492093</v>
      </c>
    </row>
    <row r="39" spans="1:12" x14ac:dyDescent="0.25">
      <c r="A39" s="10">
        <v>923354204</v>
      </c>
      <c r="B39" s="10" t="s">
        <v>20</v>
      </c>
      <c r="C39" s="10">
        <v>46940</v>
      </c>
      <c r="D39" s="16">
        <f>(SUM('Forutsetninger for beregninger'!$E$38:$E$43)*C39)</f>
        <v>25937.293262488827</v>
      </c>
      <c r="E39" s="12">
        <f>VLOOKUP(B39,'pris per selskap'!$B$4:$N$94,13,FALSE)</f>
        <v>577.14178048631254</v>
      </c>
      <c r="F39" s="17">
        <f t="shared" si="2"/>
        <v>14969495.614508441</v>
      </c>
      <c r="G39" s="17">
        <f t="shared" si="0"/>
        <v>5814303.8410866484</v>
      </c>
      <c r="H39" s="17">
        <f t="shared" si="3"/>
        <v>224.16771797446739</v>
      </c>
      <c r="I39" s="17">
        <f t="shared" si="4"/>
        <v>224.16771797446739</v>
      </c>
      <c r="J39" s="17">
        <f t="shared" si="1"/>
        <v>5814303.8410866484</v>
      </c>
      <c r="K39" s="18">
        <f t="shared" si="5"/>
        <v>0</v>
      </c>
      <c r="L39" s="14">
        <v>9155191.7734217923</v>
      </c>
    </row>
    <row r="40" spans="1:12" x14ac:dyDescent="0.25">
      <c r="A40" s="10">
        <v>923436596</v>
      </c>
      <c r="B40" s="10" t="s">
        <v>37</v>
      </c>
      <c r="C40" s="10">
        <v>15969</v>
      </c>
      <c r="D40" s="16">
        <f>(SUM('Forutsetninger for beregninger'!$E$38:$E$43)*C40)</f>
        <v>8823.8737986511296</v>
      </c>
      <c r="E40" s="12">
        <f>VLOOKUP(B40,'pris per selskap'!$B$4:$N$94,13,FALSE)</f>
        <v>1143.1867380117587</v>
      </c>
      <c r="F40" s="17">
        <f t="shared" ref="F40:F71" si="6">D40*E40</f>
        <v>10087335.504507411</v>
      </c>
      <c r="G40" s="17">
        <f t="shared" ref="G40:G71" si="7">F40-L40</f>
        <v>1433355.3587542661</v>
      </c>
      <c r="H40" s="17">
        <f t="shared" ref="H40:H71" si="8">G40/D40</f>
        <v>162.44060051871745</v>
      </c>
      <c r="I40" s="17">
        <f t="shared" si="4"/>
        <v>162.44060051871745</v>
      </c>
      <c r="J40" s="17">
        <f t="shared" ref="J40:J71" si="9">I40*D40</f>
        <v>1433355.3587542661</v>
      </c>
      <c r="K40" s="18">
        <f t="shared" si="5"/>
        <v>0</v>
      </c>
      <c r="L40" s="14">
        <v>8653980.1457531452</v>
      </c>
    </row>
    <row r="41" spans="1:12" x14ac:dyDescent="0.25">
      <c r="A41" s="10">
        <v>923488960</v>
      </c>
      <c r="B41" s="10" t="s">
        <v>14</v>
      </c>
      <c r="C41" s="10">
        <v>11052</v>
      </c>
      <c r="D41" s="16">
        <f>(SUM('Forutsetninger for beregninger'!$E$38:$E$43)*C41)</f>
        <v>6106.9229897108335</v>
      </c>
      <c r="E41" s="12">
        <f>VLOOKUP(B41,'pris per selskap'!$B$4:$N$94,13,FALSE)</f>
        <v>1147.4005607982078</v>
      </c>
      <c r="F41" s="17">
        <f t="shared" si="6"/>
        <v>7007086.8631456783</v>
      </c>
      <c r="G41" s="17">
        <f t="shared" si="7"/>
        <v>989206.00442111958</v>
      </c>
      <c r="H41" s="17">
        <f t="shared" si="8"/>
        <v>161.98108377783214</v>
      </c>
      <c r="I41" s="17">
        <f t="shared" si="4"/>
        <v>161.98108377783214</v>
      </c>
      <c r="J41" s="17">
        <f t="shared" si="9"/>
        <v>989206.00442111969</v>
      </c>
      <c r="K41" s="18">
        <f t="shared" si="5"/>
        <v>0</v>
      </c>
      <c r="L41" s="14">
        <v>6017880.8587245587</v>
      </c>
    </row>
    <row r="42" spans="1:12" x14ac:dyDescent="0.25">
      <c r="A42" s="10">
        <v>923789324</v>
      </c>
      <c r="B42" s="10" t="s">
        <v>38</v>
      </c>
      <c r="C42" s="10">
        <v>7639</v>
      </c>
      <c r="D42" s="16">
        <f>(SUM('Forutsetninger for beregninger'!$E$38:$E$43)*C42)</f>
        <v>4221.0264855592704</v>
      </c>
      <c r="E42" s="12">
        <f>VLOOKUP(B42,'pris per selskap'!$B$4:$N$94,13,FALSE)</f>
        <v>1138.2538762836296</v>
      </c>
      <c r="F42" s="17">
        <f t="shared" si="6"/>
        <v>4804599.759083705</v>
      </c>
      <c r="G42" s="17">
        <f t="shared" si="7"/>
        <v>679519.70757245319</v>
      </c>
      <c r="H42" s="17">
        <f t="shared" si="8"/>
        <v>160.9844690378481</v>
      </c>
      <c r="I42" s="17">
        <f t="shared" si="4"/>
        <v>160.9844690378481</v>
      </c>
      <c r="J42" s="17">
        <f t="shared" si="9"/>
        <v>679519.70757245319</v>
      </c>
      <c r="K42" s="18">
        <f t="shared" si="5"/>
        <v>0</v>
      </c>
      <c r="L42" s="14">
        <v>4125080.0515112518</v>
      </c>
    </row>
    <row r="43" spans="1:12" x14ac:dyDescent="0.25">
      <c r="A43" s="10">
        <v>923819177</v>
      </c>
      <c r="B43" s="10" t="s">
        <v>65</v>
      </c>
      <c r="C43" s="10">
        <v>14912</v>
      </c>
      <c r="D43" s="16">
        <f>(SUM('Forutsetninger for beregninger'!$E$38:$E$43)*C43)</f>
        <v>8239.8150219478775</v>
      </c>
      <c r="E43" s="12">
        <f>VLOOKUP(B43,'pris per selskap'!$B$4:$N$94,13,FALSE)</f>
        <v>577.14178048631254</v>
      </c>
      <c r="F43" s="17">
        <f t="shared" si="6"/>
        <v>4755541.5126448628</v>
      </c>
      <c r="G43" s="17">
        <f t="shared" si="7"/>
        <v>1847100.5300017917</v>
      </c>
      <c r="H43" s="17">
        <f t="shared" si="8"/>
        <v>224.16771797446739</v>
      </c>
      <c r="I43" s="17">
        <f t="shared" si="4"/>
        <v>224.16771797446739</v>
      </c>
      <c r="J43" s="17">
        <f t="shared" si="9"/>
        <v>1847100.5300017917</v>
      </c>
      <c r="K43" s="18">
        <f t="shared" si="5"/>
        <v>0</v>
      </c>
      <c r="L43" s="14">
        <v>2908440.9826430711</v>
      </c>
    </row>
    <row r="44" spans="1:12" x14ac:dyDescent="0.25">
      <c r="A44" s="10">
        <v>923833706</v>
      </c>
      <c r="B44" s="10" t="s">
        <v>46</v>
      </c>
      <c r="C44" s="10">
        <v>7305</v>
      </c>
      <c r="D44" s="16">
        <f>(SUM('Forutsetninger for beregninger'!$E$38:$E$43)*C44)</f>
        <v>4036.4705428734742</v>
      </c>
      <c r="E44" s="12">
        <f>VLOOKUP(B44,'pris per selskap'!$B$4:$N$94,13,FALSE)</f>
        <v>1164.8103921863576</v>
      </c>
      <c r="F44" s="17">
        <f t="shared" si="6"/>
        <v>4701722.8360931315</v>
      </c>
      <c r="G44" s="17">
        <f t="shared" si="7"/>
        <v>724106.14472660003</v>
      </c>
      <c r="H44" s="17">
        <f t="shared" si="8"/>
        <v>179.39091516598182</v>
      </c>
      <c r="I44" s="17">
        <f t="shared" si="4"/>
        <v>179.39091516598182</v>
      </c>
      <c r="J44" s="17">
        <f t="shared" si="9"/>
        <v>724106.14472660003</v>
      </c>
      <c r="K44" s="18">
        <f t="shared" si="5"/>
        <v>0</v>
      </c>
      <c r="L44" s="14">
        <v>3977616.6913665314</v>
      </c>
    </row>
    <row r="45" spans="1:12" x14ac:dyDescent="0.25">
      <c r="A45" s="10">
        <v>923934138</v>
      </c>
      <c r="B45" s="10" t="s">
        <v>9</v>
      </c>
      <c r="C45" s="10">
        <v>8469</v>
      </c>
      <c r="D45" s="16">
        <f>(SUM('Forutsetninger for beregninger'!$E$38:$E$43)*C45)</f>
        <v>4679.6535287605002</v>
      </c>
      <c r="E45" s="12">
        <f>VLOOKUP(B45,'pris per selskap'!$B$4:$N$94,13,FALSE)</f>
        <v>1164.8103921863576</v>
      </c>
      <c r="F45" s="17">
        <f t="shared" si="6"/>
        <v>5450909.0621317904</v>
      </c>
      <c r="G45" s="17">
        <f t="shared" si="7"/>
        <v>839487.32918406185</v>
      </c>
      <c r="H45" s="17">
        <f t="shared" si="8"/>
        <v>179.39091516598171</v>
      </c>
      <c r="I45" s="17">
        <f t="shared" si="4"/>
        <v>179.39091516598171</v>
      </c>
      <c r="J45" s="17">
        <f t="shared" si="9"/>
        <v>839487.32918406185</v>
      </c>
      <c r="K45" s="18">
        <f t="shared" si="5"/>
        <v>0</v>
      </c>
      <c r="L45" s="14">
        <v>4611421.7329477286</v>
      </c>
    </row>
    <row r="46" spans="1:12" x14ac:dyDescent="0.25">
      <c r="A46" s="10">
        <v>923993355</v>
      </c>
      <c r="B46" s="10" t="s">
        <v>52</v>
      </c>
      <c r="C46" s="10">
        <v>12524</v>
      </c>
      <c r="D46" s="16">
        <f>(SUM('Forutsetninger for beregninger'!$E$38:$E$43)*C46)</f>
        <v>6920.2952880147013</v>
      </c>
      <c r="E46" s="12">
        <f>VLOOKUP(B46,'pris per selskap'!$B$4:$N$94,13,FALSE)</f>
        <v>397.73849263389297</v>
      </c>
      <c r="F46" s="17">
        <f t="shared" si="6"/>
        <v>2752467.8164363997</v>
      </c>
      <c r="G46" s="17">
        <f t="shared" si="7"/>
        <v>1815912.4269338299</v>
      </c>
      <c r="H46" s="17">
        <f t="shared" si="8"/>
        <v>262.40389338281835</v>
      </c>
      <c r="I46" s="17">
        <f t="shared" si="4"/>
        <v>262.40389338281835</v>
      </c>
      <c r="J46" s="17">
        <f t="shared" si="9"/>
        <v>1815912.4269338299</v>
      </c>
      <c r="K46" s="18">
        <f t="shared" si="5"/>
        <v>0</v>
      </c>
      <c r="L46" s="14">
        <v>936555.3895025698</v>
      </c>
    </row>
    <row r="47" spans="1:12" x14ac:dyDescent="0.25">
      <c r="A47" s="10">
        <v>924004150</v>
      </c>
      <c r="B47" s="10" t="s">
        <v>27</v>
      </c>
      <c r="C47" s="10">
        <v>7053</v>
      </c>
      <c r="D47" s="16">
        <f>(SUM('Forutsetninger for beregninger'!$E$38:$E$43)*C47)</f>
        <v>3897.2247418051488</v>
      </c>
      <c r="E47" s="12">
        <f>VLOOKUP(B47,'pris per selskap'!$B$4:$N$94,13,FALSE)</f>
        <v>1164.8103921863576</v>
      </c>
      <c r="F47" s="17">
        <f t="shared" si="6"/>
        <v>4539527.8799404316</v>
      </c>
      <c r="G47" s="17">
        <f t="shared" si="7"/>
        <v>699126.71303993231</v>
      </c>
      <c r="H47" s="17">
        <f t="shared" si="8"/>
        <v>179.39091516598168</v>
      </c>
      <c r="I47" s="17">
        <f t="shared" si="4"/>
        <v>179.39091516598168</v>
      </c>
      <c r="J47" s="17">
        <f t="shared" si="9"/>
        <v>699126.71303993231</v>
      </c>
      <c r="K47" s="18">
        <f t="shared" si="5"/>
        <v>0</v>
      </c>
      <c r="L47" s="14">
        <v>3840401.1669004993</v>
      </c>
    </row>
    <row r="48" spans="1:12" x14ac:dyDescent="0.25">
      <c r="A48" s="10">
        <v>924330678</v>
      </c>
      <c r="B48" s="10" t="s">
        <v>70</v>
      </c>
      <c r="C48" s="10">
        <v>6220</v>
      </c>
      <c r="D48" s="16">
        <f>(SUM('Forutsetninger for beregninger'!$E$38:$E$43)*C48)</f>
        <v>3436.9400104959627</v>
      </c>
      <c r="E48" s="12">
        <f>VLOOKUP(B48,'pris per selskap'!$B$4:$N$94,13,FALSE)</f>
        <v>577.14178048631254</v>
      </c>
      <c r="F48" s="17">
        <f t="shared" si="6"/>
        <v>1983601.6770822858</v>
      </c>
      <c r="G48" s="17">
        <f t="shared" si="7"/>
        <v>770450.99896802171</v>
      </c>
      <c r="H48" s="17">
        <f t="shared" si="8"/>
        <v>224.16771797446731</v>
      </c>
      <c r="I48" s="17">
        <f t="shared" si="4"/>
        <v>224.16771797446731</v>
      </c>
      <c r="J48" s="17">
        <f t="shared" si="9"/>
        <v>770450.99896802171</v>
      </c>
      <c r="K48" s="18">
        <f t="shared" si="5"/>
        <v>0</v>
      </c>
      <c r="L48" s="14">
        <v>1213150.678114264</v>
      </c>
    </row>
    <row r="49" spans="1:12" x14ac:dyDescent="0.25">
      <c r="A49" s="10">
        <v>924527994</v>
      </c>
      <c r="B49" s="10" t="s">
        <v>8</v>
      </c>
      <c r="C49" s="10">
        <v>7309</v>
      </c>
      <c r="D49" s="16">
        <f>(SUM('Forutsetninger for beregninger'!$E$38:$E$43)*C49)</f>
        <v>4038.6807936840823</v>
      </c>
      <c r="E49" s="12">
        <f>VLOOKUP(B49,'pris per selskap'!$B$4:$N$94,13,FALSE)</f>
        <v>1138.2538762836296</v>
      </c>
      <c r="F49" s="17">
        <f t="shared" si="6"/>
        <v>4597044.0684831524</v>
      </c>
      <c r="G49" s="17">
        <f t="shared" si="7"/>
        <v>650164.88318458712</v>
      </c>
      <c r="H49" s="17">
        <f t="shared" si="8"/>
        <v>160.98446903784813</v>
      </c>
      <c r="I49" s="17">
        <f t="shared" si="4"/>
        <v>160.98446903784813</v>
      </c>
      <c r="J49" s="17">
        <f t="shared" si="9"/>
        <v>650164.88318458712</v>
      </c>
      <c r="K49" s="18">
        <f t="shared" si="5"/>
        <v>0</v>
      </c>
      <c r="L49" s="14">
        <v>3946879.1852985653</v>
      </c>
    </row>
    <row r="50" spans="1:12" x14ac:dyDescent="0.25">
      <c r="A50" s="10">
        <v>924619260</v>
      </c>
      <c r="B50" s="10" t="s">
        <v>71</v>
      </c>
      <c r="C50" s="10">
        <v>29817</v>
      </c>
      <c r="D50" s="16">
        <f>(SUM('Forutsetninger for beregninger'!$E$38:$E$43)*C50)</f>
        <v>16475.762104977191</v>
      </c>
      <c r="E50" s="12">
        <f>VLOOKUP(B50,'pris per selskap'!$B$4:$N$94,13,FALSE)</f>
        <v>1138.2538762836296</v>
      </c>
      <c r="F50" s="17">
        <f t="shared" si="6"/>
        <v>18753600.080717221</v>
      </c>
      <c r="G50" s="17">
        <f t="shared" si="7"/>
        <v>2652341.8144636527</v>
      </c>
      <c r="H50" s="17">
        <f t="shared" si="8"/>
        <v>160.98446903784816</v>
      </c>
      <c r="I50" s="17">
        <f t="shared" si="4"/>
        <v>160.98446903784816</v>
      </c>
      <c r="J50" s="17">
        <f t="shared" si="9"/>
        <v>2652341.8144636527</v>
      </c>
      <c r="K50" s="18">
        <f t="shared" si="5"/>
        <v>0</v>
      </c>
      <c r="L50" s="14">
        <v>16101258.266253568</v>
      </c>
    </row>
    <row r="51" spans="1:12" x14ac:dyDescent="0.25">
      <c r="A51" s="10">
        <v>924862602</v>
      </c>
      <c r="B51" s="10" t="s">
        <v>10</v>
      </c>
      <c r="C51" s="10">
        <v>4289</v>
      </c>
      <c r="D51" s="16">
        <f>(SUM('Forutsetninger for beregninger'!$E$38:$E$43)*C51)</f>
        <v>2369.9414316747884</v>
      </c>
      <c r="E51" s="12">
        <f>VLOOKUP(B51,'pris per selskap'!$B$4:$N$94,13,FALSE)</f>
        <v>1164.8103921863576</v>
      </c>
      <c r="F51" s="17">
        <f t="shared" si="6"/>
        <v>2760532.408487808</v>
      </c>
      <c r="G51" s="17">
        <f t="shared" si="7"/>
        <v>425145.9623179175</v>
      </c>
      <c r="H51" s="17">
        <f t="shared" si="8"/>
        <v>179.39091516598182</v>
      </c>
      <c r="I51" s="17">
        <f t="shared" si="4"/>
        <v>179.39091516598182</v>
      </c>
      <c r="J51" s="17">
        <f t="shared" si="9"/>
        <v>425145.9623179175</v>
      </c>
      <c r="K51" s="18">
        <f t="shared" si="5"/>
        <v>0</v>
      </c>
      <c r="L51" s="14">
        <v>2335386.4461698905</v>
      </c>
    </row>
    <row r="52" spans="1:12" x14ac:dyDescent="0.25">
      <c r="A52" s="10">
        <v>924868759</v>
      </c>
      <c r="B52" s="10" t="s">
        <v>41</v>
      </c>
      <c r="C52" s="10">
        <v>16742</v>
      </c>
      <c r="D52" s="16">
        <f>(SUM('Forutsetninger for beregninger'!$E$38:$E$43)*C52)</f>
        <v>9251.0047678011906</v>
      </c>
      <c r="E52" s="12">
        <f>VLOOKUP(B52,'pris per selskap'!$B$4:$N$94,13,FALSE)</f>
        <v>397.73849263389297</v>
      </c>
      <c r="F52" s="17">
        <f t="shared" si="6"/>
        <v>3679480.6916942028</v>
      </c>
      <c r="G52" s="17">
        <f t="shared" si="7"/>
        <v>2427499.6687740479</v>
      </c>
      <c r="H52" s="17">
        <f t="shared" si="8"/>
        <v>262.40389338281835</v>
      </c>
      <c r="I52" s="17">
        <f t="shared" si="4"/>
        <v>262.40389338281835</v>
      </c>
      <c r="J52" s="17">
        <f t="shared" si="9"/>
        <v>2427499.6687740479</v>
      </c>
      <c r="K52" s="18">
        <f t="shared" si="5"/>
        <v>0</v>
      </c>
      <c r="L52" s="14">
        <v>1251981.0229201552</v>
      </c>
    </row>
    <row r="53" spans="1:12" x14ac:dyDescent="0.25">
      <c r="A53" s="10">
        <v>924934867</v>
      </c>
      <c r="B53" s="10" t="s">
        <v>123</v>
      </c>
      <c r="C53" s="10">
        <v>8135</v>
      </c>
      <c r="D53" s="16">
        <f>(SUM('Forutsetninger for beregninger'!$E$38:$E$43)*C53)</f>
        <v>4495.0975860747039</v>
      </c>
      <c r="E53" s="12">
        <f>VLOOKUP(B53,'pris per selskap'!$B$4:$N$94,13,FALSE)</f>
        <v>397.73849263389297</v>
      </c>
      <c r="F53" s="17">
        <f t="shared" si="6"/>
        <v>1787873.3381276038</v>
      </c>
      <c r="G53" s="17">
        <f t="shared" si="7"/>
        <v>1179531.1077217106</v>
      </c>
      <c r="H53" s="17">
        <f t="shared" si="8"/>
        <v>262.4038933828183</v>
      </c>
      <c r="I53" s="17">
        <f t="shared" si="4"/>
        <v>262.4038933828183</v>
      </c>
      <c r="J53" s="17">
        <f t="shared" si="9"/>
        <v>1179531.1077217106</v>
      </c>
      <c r="K53" s="18">
        <f t="shared" si="5"/>
        <v>0</v>
      </c>
      <c r="L53" s="14">
        <v>608342.23040589306</v>
      </c>
    </row>
    <row r="54" spans="1:12" x14ac:dyDescent="0.25">
      <c r="A54" s="10">
        <v>924940379</v>
      </c>
      <c r="B54" s="10" t="s">
        <v>66</v>
      </c>
      <c r="C54" s="10">
        <v>14868</v>
      </c>
      <c r="D54" s="16">
        <f>(SUM('Forutsetninger for beregninger'!$E$38:$E$43)*C54)</f>
        <v>8215.5022630311851</v>
      </c>
      <c r="E54" s="12">
        <f>VLOOKUP(B54,'pris per selskap'!$B$4:$N$94,13,FALSE)</f>
        <v>1164.8103921863576</v>
      </c>
      <c r="F54" s="17">
        <f t="shared" si="6"/>
        <v>9569502.4130092636</v>
      </c>
      <c r="G54" s="17">
        <f t="shared" si="7"/>
        <v>1473786.4695133585</v>
      </c>
      <c r="H54" s="17">
        <f t="shared" si="8"/>
        <v>179.39091516598177</v>
      </c>
      <c r="I54" s="17">
        <f t="shared" si="4"/>
        <v>179.39091516598177</v>
      </c>
      <c r="J54" s="17">
        <f t="shared" si="9"/>
        <v>1473786.4695133585</v>
      </c>
      <c r="K54" s="18">
        <f t="shared" si="5"/>
        <v>0</v>
      </c>
      <c r="L54" s="14">
        <v>8095715.943495905</v>
      </c>
    </row>
    <row r="55" spans="1:12" x14ac:dyDescent="0.25">
      <c r="A55" s="10">
        <v>925017809</v>
      </c>
      <c r="B55" s="10" t="s">
        <v>59</v>
      </c>
      <c r="C55" s="10">
        <v>8123</v>
      </c>
      <c r="D55" s="16">
        <f>(SUM('Forutsetninger for beregninger'!$E$38:$E$43)*C55)</f>
        <v>4488.4668336428786</v>
      </c>
      <c r="E55" s="12">
        <f>VLOOKUP(B55,'pris per selskap'!$B$4:$N$94,13,FALSE)</f>
        <v>1164.8103921863576</v>
      </c>
      <c r="F55" s="17">
        <f t="shared" si="6"/>
        <v>5228212.8128110198</v>
      </c>
      <c r="G55" s="17">
        <f t="shared" si="7"/>
        <v>805190.17297935206</v>
      </c>
      <c r="H55" s="17">
        <f t="shared" si="8"/>
        <v>179.39091516598168</v>
      </c>
      <c r="I55" s="17">
        <f t="shared" si="4"/>
        <v>179.39091516598168</v>
      </c>
      <c r="J55" s="17">
        <f t="shared" si="9"/>
        <v>805190.17297935206</v>
      </c>
      <c r="K55" s="18">
        <f t="shared" si="5"/>
        <v>0</v>
      </c>
      <c r="L55" s="14">
        <v>4423022.6398316678</v>
      </c>
    </row>
    <row r="56" spans="1:12" x14ac:dyDescent="0.25">
      <c r="A56" s="10">
        <v>925315958</v>
      </c>
      <c r="B56" s="10" t="s">
        <v>76</v>
      </c>
      <c r="C56" s="10">
        <v>10039</v>
      </c>
      <c r="D56" s="16">
        <f>(SUM('Forutsetninger for beregninger'!$E$38:$E$43)*C56)</f>
        <v>5547.176971924272</v>
      </c>
      <c r="E56" s="12">
        <f>VLOOKUP(B56,'pris per selskap'!$B$4:$N$94,13,FALSE)</f>
        <v>577.14178048631254</v>
      </c>
      <c r="F56" s="17">
        <f t="shared" si="6"/>
        <v>3201507.5942490459</v>
      </c>
      <c r="G56" s="17">
        <f t="shared" si="7"/>
        <v>1243498.0029967797</v>
      </c>
      <c r="H56" s="17">
        <f t="shared" si="8"/>
        <v>224.16771797446731</v>
      </c>
      <c r="I56" s="17">
        <f t="shared" si="4"/>
        <v>224.16771797446731</v>
      </c>
      <c r="J56" s="17">
        <f t="shared" si="9"/>
        <v>1243498.0029967797</v>
      </c>
      <c r="K56" s="18">
        <f t="shared" si="5"/>
        <v>0</v>
      </c>
      <c r="L56" s="14">
        <v>1958009.5912522662</v>
      </c>
    </row>
    <row r="57" spans="1:12" x14ac:dyDescent="0.25">
      <c r="A57" s="10">
        <v>925336637</v>
      </c>
      <c r="B57" s="10" t="s">
        <v>1</v>
      </c>
      <c r="C57" s="10">
        <v>26551</v>
      </c>
      <c r="D57" s="16">
        <f>(SUM('Forutsetninger for beregninger'!$E$38:$E$43)*C57)</f>
        <v>14671.092318115485</v>
      </c>
      <c r="E57" s="12">
        <f>VLOOKUP(B57,'pris per selskap'!$B$4:$N$94,13,FALSE)</f>
        <v>397.73849263389297</v>
      </c>
      <c r="F57" s="17">
        <f t="shared" si="6"/>
        <v>5835258.14389994</v>
      </c>
      <c r="G57" s="17">
        <f t="shared" si="7"/>
        <v>3849751.7444522614</v>
      </c>
      <c r="H57" s="17">
        <f t="shared" si="8"/>
        <v>262.40389338281835</v>
      </c>
      <c r="I57" s="17">
        <f t="shared" si="4"/>
        <v>262.40389338281835</v>
      </c>
      <c r="J57" s="17">
        <f t="shared" si="9"/>
        <v>3849751.7444522609</v>
      </c>
      <c r="K57" s="18">
        <f t="shared" si="5"/>
        <v>0</v>
      </c>
      <c r="L57" s="14">
        <v>1985506.3994476788</v>
      </c>
    </row>
    <row r="58" spans="1:12" x14ac:dyDescent="0.25">
      <c r="A58" s="10">
        <v>925354813</v>
      </c>
      <c r="B58" s="10" t="s">
        <v>68</v>
      </c>
      <c r="C58" s="10">
        <v>6415</v>
      </c>
      <c r="D58" s="16">
        <f>(SUM('Forutsetninger for beregninger'!$E$38:$E$43)*C58)</f>
        <v>3544.6897375131193</v>
      </c>
      <c r="E58" s="12">
        <f>VLOOKUP(B58,'pris per selskap'!$B$4:$N$94,13,FALSE)</f>
        <v>577.14178048631254</v>
      </c>
      <c r="F58" s="17">
        <f t="shared" si="6"/>
        <v>2045788.5463798814</v>
      </c>
      <c r="G58" s="17">
        <f t="shared" si="7"/>
        <v>794605.00938582933</v>
      </c>
      <c r="H58" s="17">
        <f t="shared" si="8"/>
        <v>224.16771797446725</v>
      </c>
      <c r="I58" s="17">
        <f t="shared" si="4"/>
        <v>224.16771797446725</v>
      </c>
      <c r="J58" s="17">
        <f t="shared" si="9"/>
        <v>794605.00938582933</v>
      </c>
      <c r="K58" s="18">
        <f t="shared" si="5"/>
        <v>0</v>
      </c>
      <c r="L58" s="14">
        <v>1251183.5369940521</v>
      </c>
    </row>
    <row r="59" spans="1:12" x14ac:dyDescent="0.25">
      <c r="A59" s="10">
        <v>925549738</v>
      </c>
      <c r="B59" s="10" t="s">
        <v>22</v>
      </c>
      <c r="C59" s="10">
        <v>13325</v>
      </c>
      <c r="D59" s="16">
        <f>(SUM('Forutsetninger for beregninger'!$E$38:$E$43)*C59)</f>
        <v>7362.8980128390203</v>
      </c>
      <c r="E59" s="12">
        <f>VLOOKUP(B59,'pris per selskap'!$B$4:$N$94,13,FALSE)</f>
        <v>1164.8103921863576</v>
      </c>
      <c r="F59" s="17">
        <f t="shared" si="6"/>
        <v>8576380.1219631732</v>
      </c>
      <c r="G59" s="17">
        <f t="shared" si="7"/>
        <v>1320837.0127969822</v>
      </c>
      <c r="H59" s="17">
        <f t="shared" si="8"/>
        <v>179.39091516598199</v>
      </c>
      <c r="I59" s="17">
        <f t="shared" si="4"/>
        <v>179.39091516598199</v>
      </c>
      <c r="J59" s="17">
        <f t="shared" si="9"/>
        <v>1320837.0127969822</v>
      </c>
      <c r="K59" s="18">
        <f t="shared" si="5"/>
        <v>0</v>
      </c>
      <c r="L59" s="14">
        <v>7255543.109166191</v>
      </c>
    </row>
    <row r="60" spans="1:12" x14ac:dyDescent="0.25">
      <c r="A60" s="10">
        <v>925668389</v>
      </c>
      <c r="B60" s="10" t="s">
        <v>47</v>
      </c>
      <c r="C60" s="10">
        <v>54129</v>
      </c>
      <c r="D60" s="16">
        <f>(SUM('Forutsetninger for beregninger'!$E$38:$E$43)*C60)</f>
        <v>29909.666531854658</v>
      </c>
      <c r="E60" s="12">
        <f>VLOOKUP(B60,'pris per selskap'!$B$4:$N$94,13,FALSE)</f>
        <v>577.14178048631254</v>
      </c>
      <c r="F60" s="17">
        <f t="shared" si="6"/>
        <v>17262118.19594647</v>
      </c>
      <c r="G60" s="17">
        <f t="shared" si="7"/>
        <v>6704781.6918231603</v>
      </c>
      <c r="H60" s="17">
        <f t="shared" si="8"/>
        <v>224.16771797446737</v>
      </c>
      <c r="I60" s="17">
        <f t="shared" si="4"/>
        <v>224.16771797446737</v>
      </c>
      <c r="J60" s="17">
        <f t="shared" si="9"/>
        <v>6704781.6918231603</v>
      </c>
      <c r="K60" s="18">
        <f t="shared" si="5"/>
        <v>0</v>
      </c>
      <c r="L60" s="14">
        <v>10557336.50412331</v>
      </c>
    </row>
    <row r="61" spans="1:12" x14ac:dyDescent="0.25">
      <c r="A61" s="10">
        <v>925803375</v>
      </c>
      <c r="B61" s="10" t="s">
        <v>124</v>
      </c>
      <c r="C61" s="10">
        <v>32268</v>
      </c>
      <c r="D61" s="16">
        <f>(SUM('Forutsetninger for beregninger'!$E$38:$E$43)*C61)</f>
        <v>17830.09328917745</v>
      </c>
      <c r="E61" s="12">
        <f>VLOOKUP(B61,'pris per selskap'!$B$4:$N$94,13,FALSE)</f>
        <v>1164.8103921863576</v>
      </c>
      <c r="F61" s="17">
        <f t="shared" si="6"/>
        <v>20768677.956886128</v>
      </c>
      <c r="G61" s="17">
        <f t="shared" si="7"/>
        <v>3198556.752640374</v>
      </c>
      <c r="H61" s="17">
        <f t="shared" si="8"/>
        <v>179.39091516598182</v>
      </c>
      <c r="I61" s="17">
        <f t="shared" si="4"/>
        <v>179.39091516598182</v>
      </c>
      <c r="J61" s="17">
        <f t="shared" si="9"/>
        <v>3198556.7526403735</v>
      </c>
      <c r="K61" s="18">
        <f t="shared" si="5"/>
        <v>0</v>
      </c>
      <c r="L61" s="14">
        <v>17570121.204245754</v>
      </c>
    </row>
    <row r="62" spans="1:12" x14ac:dyDescent="0.25">
      <c r="A62" s="10">
        <v>926377841</v>
      </c>
      <c r="B62" s="10" t="s">
        <v>61</v>
      </c>
      <c r="C62" s="10">
        <v>10377</v>
      </c>
      <c r="D62" s="16">
        <f>(SUM('Forutsetninger for beregninger'!$E$38:$E$43)*C62)</f>
        <v>5733.9431654206765</v>
      </c>
      <c r="E62" s="12">
        <f>VLOOKUP(B62,'pris per selskap'!$B$4:$N$94,13,FALSE)</f>
        <v>577.14178048631254</v>
      </c>
      <c r="F62" s="17">
        <f t="shared" si="6"/>
        <v>3309298.167698212</v>
      </c>
      <c r="G62" s="17">
        <f t="shared" si="7"/>
        <v>1285364.9543876466</v>
      </c>
      <c r="H62" s="17">
        <f t="shared" si="8"/>
        <v>224.16771797446734</v>
      </c>
      <c r="I62" s="17">
        <f t="shared" si="4"/>
        <v>224.16771797446734</v>
      </c>
      <c r="J62" s="17">
        <f t="shared" si="9"/>
        <v>1285364.9543876466</v>
      </c>
      <c r="K62" s="18">
        <f t="shared" si="5"/>
        <v>0</v>
      </c>
      <c r="L62" s="14">
        <v>2023933.2133105653</v>
      </c>
    </row>
    <row r="63" spans="1:12" x14ac:dyDescent="0.25">
      <c r="A63" s="10">
        <v>930187240</v>
      </c>
      <c r="B63" s="10" t="s">
        <v>31</v>
      </c>
      <c r="C63" s="10">
        <v>2264</v>
      </c>
      <c r="D63" s="16">
        <f>(SUM('Forutsetninger for beregninger'!$E$38:$E$43)*C63)</f>
        <v>1251.0019588043183</v>
      </c>
      <c r="E63" s="12">
        <f>VLOOKUP(B63,'pris per selskap'!$B$4:$N$94,13,FALSE)</f>
        <v>1164.8103921863576</v>
      </c>
      <c r="F63" s="17">
        <f t="shared" si="6"/>
        <v>1457180.0822607595</v>
      </c>
      <c r="G63" s="17">
        <f t="shared" si="7"/>
        <v>224418.38626434258</v>
      </c>
      <c r="H63" s="17">
        <f t="shared" si="8"/>
        <v>179.39091516598185</v>
      </c>
      <c r="I63" s="17">
        <f t="shared" si="4"/>
        <v>179.39091516598185</v>
      </c>
      <c r="J63" s="17">
        <f t="shared" si="9"/>
        <v>224418.38626434258</v>
      </c>
      <c r="K63" s="18">
        <f t="shared" si="5"/>
        <v>0</v>
      </c>
      <c r="L63" s="14">
        <v>1232761.695996417</v>
      </c>
    </row>
    <row r="64" spans="1:12" x14ac:dyDescent="0.25">
      <c r="A64" s="10">
        <v>953181606</v>
      </c>
      <c r="B64" s="10" t="s">
        <v>6</v>
      </c>
      <c r="C64" s="10">
        <v>2668</v>
      </c>
      <c r="D64" s="16">
        <f>(SUM('Forutsetninger for beregninger'!$E$38:$E$43)*C64)</f>
        <v>1474.2372906757603</v>
      </c>
      <c r="E64" s="12">
        <f>VLOOKUP(B64,'pris per selskap'!$B$4:$N$94,13,FALSE)</f>
        <v>397.73849263389297</v>
      </c>
      <c r="F64" s="17">
        <f t="shared" si="6"/>
        <v>586360.91777805123</v>
      </c>
      <c r="G64" s="17">
        <f t="shared" si="7"/>
        <v>386845.60484345717</v>
      </c>
      <c r="H64" s="17">
        <f t="shared" si="8"/>
        <v>262.40389338281835</v>
      </c>
      <c r="I64" s="17">
        <f t="shared" si="4"/>
        <v>262.40389338281835</v>
      </c>
      <c r="J64" s="17">
        <f t="shared" si="9"/>
        <v>386845.60484345717</v>
      </c>
      <c r="K64" s="18">
        <f t="shared" si="5"/>
        <v>0</v>
      </c>
      <c r="L64" s="14">
        <v>199515.31293459405</v>
      </c>
    </row>
    <row r="65" spans="1:12" x14ac:dyDescent="0.25">
      <c r="A65" s="10">
        <v>953681781</v>
      </c>
      <c r="B65" s="10" t="s">
        <v>24</v>
      </c>
      <c r="C65" s="10">
        <v>17008</v>
      </c>
      <c r="D65" s="16">
        <f>(SUM('Forutsetninger for beregninger'!$E$38:$E$43)*C65)</f>
        <v>9397.9864467066454</v>
      </c>
      <c r="E65" s="12">
        <f>VLOOKUP(B65,'pris per selskap'!$B$4:$N$94,13,FALSE)</f>
        <v>1147.4005607982078</v>
      </c>
      <c r="F65" s="17">
        <f t="shared" si="6"/>
        <v>10783254.919325162</v>
      </c>
      <c r="G65" s="17">
        <f t="shared" si="7"/>
        <v>1522296.0299669188</v>
      </c>
      <c r="H65" s="17">
        <f t="shared" si="8"/>
        <v>161.981083777832</v>
      </c>
      <c r="I65" s="17">
        <f t="shared" si="4"/>
        <v>161.981083777832</v>
      </c>
      <c r="J65" s="17">
        <f t="shared" si="9"/>
        <v>1522296.0299669188</v>
      </c>
      <c r="K65" s="18">
        <f t="shared" si="5"/>
        <v>0</v>
      </c>
      <c r="L65" s="14">
        <v>9260958.889358243</v>
      </c>
    </row>
    <row r="66" spans="1:12" x14ac:dyDescent="0.25">
      <c r="A66" s="10">
        <v>957896928</v>
      </c>
      <c r="B66" s="10" t="s">
        <v>60</v>
      </c>
      <c r="C66" s="10">
        <v>1596</v>
      </c>
      <c r="D66" s="16">
        <f>(SUM('Forutsetninger for beregninger'!$E$38:$E$43)*C66)</f>
        <v>881.89007343272613</v>
      </c>
      <c r="E66" s="12">
        <f>VLOOKUP(B66,'pris per selskap'!$B$4:$N$94,13,FALSE)</f>
        <v>1147.4005607982078</v>
      </c>
      <c r="F66" s="17">
        <f t="shared" si="6"/>
        <v>1011881.1648190826</v>
      </c>
      <c r="G66" s="17">
        <f t="shared" si="7"/>
        <v>142849.50986754475</v>
      </c>
      <c r="H66" s="17">
        <f t="shared" si="8"/>
        <v>161.98108377783191</v>
      </c>
      <c r="I66" s="17">
        <f t="shared" si="4"/>
        <v>161.98108377783191</v>
      </c>
      <c r="J66" s="17">
        <f t="shared" si="9"/>
        <v>142849.50986754475</v>
      </c>
      <c r="K66" s="18">
        <f t="shared" si="5"/>
        <v>0</v>
      </c>
      <c r="L66" s="14">
        <v>869031.65495153784</v>
      </c>
    </row>
    <row r="67" spans="1:12" x14ac:dyDescent="0.25">
      <c r="A67" s="10">
        <v>966731508</v>
      </c>
      <c r="B67" s="10" t="s">
        <v>18</v>
      </c>
      <c r="C67" s="10">
        <v>12300</v>
      </c>
      <c r="D67" s="16">
        <f>(SUM('Forutsetninger for beregninger'!$E$38:$E$43)*C67)</f>
        <v>6796.5212426206344</v>
      </c>
      <c r="E67" s="12">
        <f>VLOOKUP(B67,'pris per selskap'!$B$4:$N$94,13,FALSE)</f>
        <v>1164.8103921863576</v>
      </c>
      <c r="F67" s="17">
        <f t="shared" si="6"/>
        <v>7916658.5741198519</v>
      </c>
      <c r="G67" s="17">
        <f t="shared" si="7"/>
        <v>1219234.1656587524</v>
      </c>
      <c r="H67" s="17">
        <f t="shared" si="8"/>
        <v>179.39091516598194</v>
      </c>
      <c r="I67" s="17">
        <f t="shared" si="4"/>
        <v>179.39091516598194</v>
      </c>
      <c r="J67" s="17">
        <f t="shared" si="9"/>
        <v>1219234.1656587524</v>
      </c>
      <c r="K67" s="18">
        <f t="shared" si="5"/>
        <v>0</v>
      </c>
      <c r="L67" s="14">
        <v>6697424.4084610995</v>
      </c>
    </row>
    <row r="68" spans="1:12" x14ac:dyDescent="0.25">
      <c r="A68" s="10">
        <v>967670170</v>
      </c>
      <c r="B68" s="10" t="s">
        <v>79</v>
      </c>
      <c r="C68" s="10">
        <v>2405</v>
      </c>
      <c r="D68" s="16">
        <f>(SUM('Forutsetninger for beregninger'!$E$38:$E$43)*C68)</f>
        <v>1328.9132998782623</v>
      </c>
      <c r="E68" s="12">
        <f>VLOOKUP(B68,'pris per selskap'!$B$4:$N$94,13,FALSE)</f>
        <v>1138.2538762836296</v>
      </c>
      <c r="F68" s="17">
        <f t="shared" si="6"/>
        <v>1512640.7148313015</v>
      </c>
      <c r="G68" s="17">
        <f t="shared" si="7"/>
        <v>213934.40197823686</v>
      </c>
      <c r="H68" s="17">
        <f t="shared" si="8"/>
        <v>160.98446903784824</v>
      </c>
      <c r="I68" s="17">
        <f t="shared" si="4"/>
        <v>160.98446903784824</v>
      </c>
      <c r="J68" s="17">
        <f t="shared" si="9"/>
        <v>213934.40197823686</v>
      </c>
      <c r="K68" s="18">
        <f t="shared" si="5"/>
        <v>0</v>
      </c>
      <c r="L68" s="14">
        <v>1298706.3128530646</v>
      </c>
    </row>
    <row r="69" spans="1:12" x14ac:dyDescent="0.25">
      <c r="A69" s="10">
        <v>968168134</v>
      </c>
      <c r="B69" s="10" t="s">
        <v>88</v>
      </c>
      <c r="C69" s="10">
        <v>24618</v>
      </c>
      <c r="D69" s="16">
        <f>(SUM('Forutsetninger for beregninger'!$E$38:$E$43)*C69)</f>
        <v>13602.988613889005</v>
      </c>
      <c r="E69" s="12">
        <f>VLOOKUP(B69,'pris per selskap'!$B$4:$N$94,13,FALSE)</f>
        <v>397.73849263389297</v>
      </c>
      <c r="F69" s="17">
        <f t="shared" si="6"/>
        <v>5410432.1866042223</v>
      </c>
      <c r="G69" s="17">
        <f t="shared" si="7"/>
        <v>3569477.1739266221</v>
      </c>
      <c r="H69" s="17">
        <f t="shared" si="8"/>
        <v>262.40389338281835</v>
      </c>
      <c r="I69" s="17">
        <f t="shared" si="4"/>
        <v>262.40389338281835</v>
      </c>
      <c r="J69" s="17">
        <f t="shared" si="9"/>
        <v>3569477.1739266226</v>
      </c>
      <c r="K69" s="18">
        <f t="shared" si="5"/>
        <v>0</v>
      </c>
      <c r="L69" s="14">
        <v>1840955.0126776001</v>
      </c>
    </row>
    <row r="70" spans="1:12" x14ac:dyDescent="0.25">
      <c r="A70" s="10">
        <v>968398083</v>
      </c>
      <c r="B70" s="10" t="s">
        <v>58</v>
      </c>
      <c r="C70" s="10">
        <v>7155</v>
      </c>
      <c r="D70" s="16">
        <f>(SUM('Forutsetninger for beregninger'!$E$38:$E$43)*C70)</f>
        <v>3953.5861374756614</v>
      </c>
      <c r="E70" s="12">
        <f>VLOOKUP(B70,'pris per selskap'!$B$4:$N$94,13,FALSE)</f>
        <v>1147.4005607982078</v>
      </c>
      <c r="F70" s="17">
        <f t="shared" si="6"/>
        <v>4536346.9513035947</v>
      </c>
      <c r="G70" s="17">
        <f t="shared" si="7"/>
        <v>640406.16735732043</v>
      </c>
      <c r="H70" s="17">
        <f t="shared" si="8"/>
        <v>161.98108377783203</v>
      </c>
      <c r="I70" s="17">
        <f t="shared" si="4"/>
        <v>161.98108377783203</v>
      </c>
      <c r="J70" s="17">
        <f t="shared" si="9"/>
        <v>640406.16735732043</v>
      </c>
      <c r="K70" s="18">
        <f t="shared" si="5"/>
        <v>0</v>
      </c>
      <c r="L70" s="14">
        <v>3895940.7839462743</v>
      </c>
    </row>
    <row r="71" spans="1:12" x14ac:dyDescent="0.25">
      <c r="A71" s="10">
        <v>971058854</v>
      </c>
      <c r="B71" s="10" t="s">
        <v>5</v>
      </c>
      <c r="C71" s="10">
        <v>59599</v>
      </c>
      <c r="D71" s="16">
        <f>(SUM('Forutsetninger for beregninger'!$E$38:$E$43)*C71)</f>
        <v>32932.184515361558</v>
      </c>
      <c r="E71" s="12">
        <f>VLOOKUP(B71,'pris per selskap'!$B$4:$N$94,13,FALSE)</f>
        <v>397.73849263389297</v>
      </c>
      <c r="F71" s="17">
        <f t="shared" si="6"/>
        <v>13098397.428281138</v>
      </c>
      <c r="G71" s="17">
        <f t="shared" si="7"/>
        <v>8641533.4344322346</v>
      </c>
      <c r="H71" s="17">
        <f t="shared" si="8"/>
        <v>262.4038933828183</v>
      </c>
      <c r="I71" s="17">
        <f t="shared" si="4"/>
        <v>262.4038933828183</v>
      </c>
      <c r="J71" s="17">
        <f t="shared" si="9"/>
        <v>8641533.4344322346</v>
      </c>
      <c r="K71" s="18">
        <f t="shared" si="5"/>
        <v>0</v>
      </c>
      <c r="L71" s="14">
        <v>4456863.9938489031</v>
      </c>
    </row>
    <row r="72" spans="1:12" x14ac:dyDescent="0.25">
      <c r="A72" s="10">
        <v>971589752</v>
      </c>
      <c r="B72" s="10" t="s">
        <v>26</v>
      </c>
      <c r="C72" s="10">
        <v>37918</v>
      </c>
      <c r="D72" s="16">
        <f>(SUM('Forutsetninger for beregninger'!$E$38:$E$43)*C72)</f>
        <v>20952.072559161723</v>
      </c>
      <c r="E72" s="12">
        <f>VLOOKUP(B72,'pris per selskap'!$B$4:$N$94,13,FALSE)</f>
        <v>1138.2538762836296</v>
      </c>
      <c r="F72" s="17">
        <f t="shared" ref="F72:F98" si="10">D72*E72</f>
        <v>23848777.806641698</v>
      </c>
      <c r="G72" s="17">
        <f t="shared" ref="G72:G103" si="11">F72-L72</f>
        <v>3372958.2761791162</v>
      </c>
      <c r="H72" s="17">
        <f t="shared" ref="H72:H98" si="12">G72/D72</f>
        <v>160.98446903784804</v>
      </c>
      <c r="I72" s="17">
        <f t="shared" si="4"/>
        <v>160.98446903784804</v>
      </c>
      <c r="J72" s="17">
        <f t="shared" ref="J72:J98" si="13">I72*D72</f>
        <v>3372958.2761791162</v>
      </c>
      <c r="K72" s="18">
        <f t="shared" si="5"/>
        <v>0</v>
      </c>
      <c r="L72" s="14">
        <v>20475819.530462582</v>
      </c>
    </row>
    <row r="73" spans="1:12" x14ac:dyDescent="0.25">
      <c r="A73" s="10">
        <v>976723805</v>
      </c>
      <c r="B73" s="10" t="s">
        <v>57</v>
      </c>
      <c r="C73" s="10">
        <v>17004</v>
      </c>
      <c r="D73" s="16">
        <f>(SUM('Forutsetninger for beregninger'!$E$38:$E$43)*C73)</f>
        <v>9395.7761958960382</v>
      </c>
      <c r="E73" s="12">
        <f>VLOOKUP(B73,'pris per selskap'!$B$4:$N$94,13,FALSE)</f>
        <v>1164.8103921863576</v>
      </c>
      <c r="F73" s="17">
        <f t="shared" si="10"/>
        <v>10944297.755636908</v>
      </c>
      <c r="G73" s="17">
        <f t="shared" si="11"/>
        <v>1685516.8904765397</v>
      </c>
      <c r="H73" s="17">
        <f t="shared" si="12"/>
        <v>179.39091516598205</v>
      </c>
      <c r="I73" s="17">
        <f t="shared" ref="I73:I98" si="14">IF(H73&gt;$B$2,$B$2,H73)</f>
        <v>179.39091516598205</v>
      </c>
      <c r="J73" s="17">
        <f t="shared" si="13"/>
        <v>1685516.8904765397</v>
      </c>
      <c r="K73" s="18">
        <f t="shared" ref="K73:K98" si="15">ROUND((IF(($B$2&lt;350),((H73-350)*D73),(G73-J73))),4)</f>
        <v>0</v>
      </c>
      <c r="L73" s="14">
        <v>9258780.8651603684</v>
      </c>
    </row>
    <row r="74" spans="1:12" x14ac:dyDescent="0.25">
      <c r="A74" s="10">
        <v>976894677</v>
      </c>
      <c r="B74" s="10" t="s">
        <v>25</v>
      </c>
      <c r="C74" s="10">
        <v>647</v>
      </c>
      <c r="D74" s="16">
        <f>(SUM('Forutsetninger for beregninger'!$E$38:$E$43)*C74)</f>
        <v>357.50806861589837</v>
      </c>
      <c r="E74" s="12">
        <f>VLOOKUP(B74,'pris per selskap'!$B$4:$N$94,13,FALSE)</f>
        <v>1138.2538762836296</v>
      </c>
      <c r="F74" s="17">
        <f t="shared" si="10"/>
        <v>406934.94490472012</v>
      </c>
      <c r="G74" s="17">
        <f t="shared" si="11"/>
        <v>57553.246602876927</v>
      </c>
      <c r="H74" s="17">
        <f t="shared" si="12"/>
        <v>160.98446903784799</v>
      </c>
      <c r="I74" s="17">
        <f t="shared" si="14"/>
        <v>160.98446903784799</v>
      </c>
      <c r="J74" s="17">
        <f t="shared" si="13"/>
        <v>57553.246602876927</v>
      </c>
      <c r="K74" s="18">
        <f t="shared" si="15"/>
        <v>0</v>
      </c>
      <c r="L74" s="14">
        <v>349381.69830184319</v>
      </c>
    </row>
    <row r="75" spans="1:12" x14ac:dyDescent="0.25">
      <c r="A75" s="10">
        <v>976944801</v>
      </c>
      <c r="B75" s="10" t="s">
        <v>7</v>
      </c>
      <c r="C75" s="10">
        <v>407078</v>
      </c>
      <c r="D75" s="16">
        <f>(SUM('Forutsetninger for beregninger'!$E$38:$E$43)*C75)</f>
        <v>224936.11987020509</v>
      </c>
      <c r="E75" s="12">
        <f>VLOOKUP(B75,'pris per selskap'!$B$4:$N$94,13,FALSE)</f>
        <v>1088.7355485300552</v>
      </c>
      <c r="F75" s="17">
        <f t="shared" si="10"/>
        <v>244895949.85110998</v>
      </c>
      <c r="G75" s="17">
        <f t="shared" si="11"/>
        <v>37620642.420472115</v>
      </c>
      <c r="H75" s="17">
        <f t="shared" si="12"/>
        <v>167.25033952830856</v>
      </c>
      <c r="I75" s="17">
        <f t="shared" si="14"/>
        <v>167.25033952830856</v>
      </c>
      <c r="J75" s="17">
        <f t="shared" si="13"/>
        <v>37620642.420472115</v>
      </c>
      <c r="K75" s="18">
        <f t="shared" si="15"/>
        <v>0</v>
      </c>
      <c r="L75" s="14">
        <v>207275307.43063787</v>
      </c>
    </row>
    <row r="76" spans="1:12" x14ac:dyDescent="0.25">
      <c r="A76" s="10">
        <v>977285712</v>
      </c>
      <c r="B76" s="10" t="s">
        <v>36</v>
      </c>
      <c r="C76" s="10">
        <v>14648</v>
      </c>
      <c r="D76" s="16">
        <f>(SUM('Forutsetninger for beregninger'!$E$38:$E$43)*C76)</f>
        <v>8093.9384684477272</v>
      </c>
      <c r="E76" s="12">
        <f>VLOOKUP(B76,'pris per selskap'!$B$4:$N$94,13,FALSE)</f>
        <v>1147.4005607982078</v>
      </c>
      <c r="F76" s="17">
        <f t="shared" si="10"/>
        <v>9286989.5377631094</v>
      </c>
      <c r="G76" s="17">
        <f t="shared" si="11"/>
        <v>1311064.9251502482</v>
      </c>
      <c r="H76" s="17">
        <f t="shared" si="12"/>
        <v>161.98108377783197</v>
      </c>
      <c r="I76" s="17">
        <f t="shared" si="14"/>
        <v>161.98108377783197</v>
      </c>
      <c r="J76" s="17">
        <f t="shared" si="13"/>
        <v>1311064.9251502482</v>
      </c>
      <c r="K76" s="18">
        <f t="shared" si="15"/>
        <v>0</v>
      </c>
      <c r="L76" s="14">
        <v>7975924.6126128612</v>
      </c>
    </row>
    <row r="77" spans="1:12" x14ac:dyDescent="0.25">
      <c r="A77" s="10">
        <v>978631029</v>
      </c>
      <c r="B77" s="10" t="s">
        <v>75</v>
      </c>
      <c r="C77" s="10">
        <v>303501</v>
      </c>
      <c r="D77" s="16">
        <f>(SUM('Forutsetninger for beregninger'!$E$38:$E$43)*C77)</f>
        <v>167703.33281761018</v>
      </c>
      <c r="E77" s="12">
        <f>VLOOKUP(B77,'pris per selskap'!$B$4:$N$94,13,FALSE)</f>
        <v>577.14178048631254</v>
      </c>
      <c r="F77" s="17">
        <f t="shared" si="10"/>
        <v>96788600.095844194</v>
      </c>
      <c r="G77" s="17">
        <f t="shared" si="11"/>
        <v>37593673.414436281</v>
      </c>
      <c r="H77" s="17">
        <f t="shared" si="12"/>
        <v>224.16771797446739</v>
      </c>
      <c r="I77" s="17">
        <f t="shared" si="14"/>
        <v>224.16771797446739</v>
      </c>
      <c r="J77" s="17">
        <f t="shared" si="13"/>
        <v>37593673.414436281</v>
      </c>
      <c r="K77" s="18">
        <f t="shared" si="15"/>
        <v>0</v>
      </c>
      <c r="L77" s="14">
        <v>59194926.681407914</v>
      </c>
    </row>
    <row r="78" spans="1:12" x14ac:dyDescent="0.25">
      <c r="A78" s="10">
        <v>979151950</v>
      </c>
      <c r="B78" s="10" t="s">
        <v>3</v>
      </c>
      <c r="C78" s="10">
        <v>271038</v>
      </c>
      <c r="D78" s="16">
        <f>(SUM('Forutsetninger for beregninger'!$E$38:$E$43)*C78)</f>
        <v>149765.48980141556</v>
      </c>
      <c r="E78" s="12">
        <f>VLOOKUP(B78,'pris per selskap'!$B$4:$N$94,13,FALSE)</f>
        <v>397.73849263389297</v>
      </c>
      <c r="F78" s="17">
        <f t="shared" si="10"/>
        <v>59567500.162191696</v>
      </c>
      <c r="G78" s="17">
        <f t="shared" si="11"/>
        <v>39299047.618276216</v>
      </c>
      <c r="H78" s="17">
        <f t="shared" si="12"/>
        <v>262.40389338281835</v>
      </c>
      <c r="I78" s="17">
        <f t="shared" si="14"/>
        <v>262.40389338281835</v>
      </c>
      <c r="J78" s="17">
        <f t="shared" si="13"/>
        <v>39299047.618276216</v>
      </c>
      <c r="K78" s="18">
        <f t="shared" si="15"/>
        <v>0</v>
      </c>
      <c r="L78" s="14">
        <v>20268452.54391548</v>
      </c>
    </row>
    <row r="79" spans="1:12" x14ac:dyDescent="0.25">
      <c r="A79" s="10">
        <v>979379455</v>
      </c>
      <c r="B79" s="10" t="s">
        <v>11</v>
      </c>
      <c r="C79" s="10">
        <v>45780</v>
      </c>
      <c r="D79" s="16">
        <f>(SUM('Forutsetninger for beregninger'!$E$38:$E$43)*C79)</f>
        <v>25296.320527412408</v>
      </c>
      <c r="E79" s="12">
        <f>VLOOKUP(B79,'pris per selskap'!$B$4:$N$94,13,FALSE)</f>
        <v>577.14178048631254</v>
      </c>
      <c r="F79" s="17">
        <f t="shared" si="10"/>
        <v>14599563.468943255</v>
      </c>
      <c r="G79" s="17">
        <f t="shared" si="11"/>
        <v>5670618.4457807131</v>
      </c>
      <c r="H79" s="17">
        <f t="shared" si="12"/>
        <v>224.16771797446731</v>
      </c>
      <c r="I79" s="17">
        <f t="shared" si="14"/>
        <v>224.16771797446731</v>
      </c>
      <c r="J79" s="17">
        <f t="shared" si="13"/>
        <v>5670618.4457807131</v>
      </c>
      <c r="K79" s="18">
        <f t="shared" si="15"/>
        <v>0</v>
      </c>
      <c r="L79" s="14">
        <v>8928945.0231625419</v>
      </c>
    </row>
    <row r="80" spans="1:12" x14ac:dyDescent="0.25">
      <c r="A80" s="10">
        <v>979399901</v>
      </c>
      <c r="B80" s="10" t="s">
        <v>81</v>
      </c>
      <c r="C80" s="10">
        <v>11036</v>
      </c>
      <c r="D80" s="16">
        <f>(SUM('Forutsetninger for beregninger'!$E$38:$E$43)*C80)</f>
        <v>6098.0819864683999</v>
      </c>
      <c r="E80" s="12">
        <f>VLOOKUP(B80,'pris per selskap'!$B$4:$N$94,13,FALSE)</f>
        <v>1164.8103921863576</v>
      </c>
      <c r="F80" s="17">
        <f t="shared" si="10"/>
        <v>7103109.2702428196</v>
      </c>
      <c r="G80" s="17">
        <f t="shared" si="11"/>
        <v>1093940.5083097545</v>
      </c>
      <c r="H80" s="17">
        <f t="shared" si="12"/>
        <v>179.3909151659818</v>
      </c>
      <c r="I80" s="17">
        <f t="shared" si="14"/>
        <v>179.3909151659818</v>
      </c>
      <c r="J80" s="17">
        <f t="shared" si="13"/>
        <v>1093940.5083097545</v>
      </c>
      <c r="K80" s="18">
        <f t="shared" si="15"/>
        <v>0</v>
      </c>
      <c r="L80" s="14">
        <v>6009168.761933065</v>
      </c>
    </row>
    <row r="81" spans="1:12" x14ac:dyDescent="0.25">
      <c r="A81" s="10">
        <v>979422679</v>
      </c>
      <c r="B81" s="10" t="s">
        <v>40</v>
      </c>
      <c r="C81" s="10">
        <v>351718</v>
      </c>
      <c r="D81" s="16">
        <f>(SUM('Forutsetninger for beregninger'!$E$38:$E$43)*C81)</f>
        <v>194346.24865138571</v>
      </c>
      <c r="E81" s="12">
        <f>VLOOKUP(B81,'pris per selskap'!$B$4:$N$94,13,FALSE)</f>
        <v>1164.8103921863576</v>
      </c>
      <c r="F81" s="17">
        <f t="shared" si="10"/>
        <v>226376530.11156797</v>
      </c>
      <c r="G81" s="17">
        <f t="shared" si="11"/>
        <v>34863951.404647559</v>
      </c>
      <c r="H81" s="17">
        <f t="shared" si="12"/>
        <v>179.39091516598191</v>
      </c>
      <c r="I81" s="17">
        <f t="shared" si="14"/>
        <v>179.39091516598191</v>
      </c>
      <c r="J81" s="17">
        <f t="shared" si="13"/>
        <v>34863951.404647559</v>
      </c>
      <c r="K81" s="18">
        <f t="shared" si="15"/>
        <v>0</v>
      </c>
      <c r="L81" s="14">
        <v>191512578.70692042</v>
      </c>
    </row>
    <row r="82" spans="1:12" x14ac:dyDescent="0.25">
      <c r="A82" s="10">
        <v>979497482</v>
      </c>
      <c r="B82" s="10" t="s">
        <v>13</v>
      </c>
      <c r="C82" s="10">
        <v>18875</v>
      </c>
      <c r="D82" s="16">
        <f>(SUM('Forutsetninger for beregninger'!$E$38:$E$43)*C82)</f>
        <v>10429.621012558087</v>
      </c>
      <c r="E82" s="12">
        <f>VLOOKUP(B82,'pris per selskap'!$B$4:$N$94,13,FALSE)</f>
        <v>1147.4005607982078</v>
      </c>
      <c r="F82" s="17">
        <f t="shared" si="10"/>
        <v>11966952.998721922</v>
      </c>
      <c r="G82" s="17">
        <f t="shared" si="11"/>
        <v>1689401.3150062095</v>
      </c>
      <c r="H82" s="17">
        <f t="shared" si="12"/>
        <v>161.98108377783208</v>
      </c>
      <c r="I82" s="17">
        <f t="shared" si="14"/>
        <v>161.98108377783208</v>
      </c>
      <c r="J82" s="17">
        <f t="shared" si="13"/>
        <v>1689401.3150062095</v>
      </c>
      <c r="K82" s="18">
        <f t="shared" si="15"/>
        <v>0</v>
      </c>
      <c r="L82" s="14">
        <v>10277551.683715712</v>
      </c>
    </row>
    <row r="83" spans="1:12" x14ac:dyDescent="0.25">
      <c r="A83" s="10">
        <v>980038408</v>
      </c>
      <c r="B83" s="10" t="s">
        <v>44</v>
      </c>
      <c r="C83" s="10">
        <v>256950</v>
      </c>
      <c r="D83" s="16">
        <f>(SUM('Forutsetninger for beregninger'!$E$38:$E$43)*C83)</f>
        <v>141980.986446453</v>
      </c>
      <c r="E83" s="12">
        <f>VLOOKUP(B83,'pris per selskap'!$B$4:$N$94,13,FALSE)</f>
        <v>1164.8103921863576</v>
      </c>
      <c r="F83" s="17">
        <f t="shared" si="10"/>
        <v>165380928.50569883</v>
      </c>
      <c r="G83" s="17">
        <f t="shared" si="11"/>
        <v>25470099.094798058</v>
      </c>
      <c r="H83" s="17">
        <f t="shared" si="12"/>
        <v>179.39091516598177</v>
      </c>
      <c r="I83" s="17">
        <f t="shared" si="14"/>
        <v>179.39091516598177</v>
      </c>
      <c r="J83" s="17">
        <f t="shared" si="13"/>
        <v>25470099.094798058</v>
      </c>
      <c r="K83" s="18">
        <f t="shared" si="15"/>
        <v>0</v>
      </c>
      <c r="L83" s="14">
        <v>139910829.41090077</v>
      </c>
    </row>
    <row r="84" spans="1:12" x14ac:dyDescent="0.25">
      <c r="A84" s="10">
        <v>980234088</v>
      </c>
      <c r="B84" s="10" t="s">
        <v>56</v>
      </c>
      <c r="C84" s="10">
        <v>109382</v>
      </c>
      <c r="D84" s="16">
        <f>(SUM('Forutsetninger for beregninger'!$E$38:$E$43)*C84)</f>
        <v>60440.413541490263</v>
      </c>
      <c r="E84" s="12">
        <f>VLOOKUP(B84,'pris per selskap'!$B$4:$N$94,13,FALSE)</f>
        <v>1145.7282148582262</v>
      </c>
      <c r="F84" s="17">
        <f t="shared" si="10"/>
        <v>69248287.112184599</v>
      </c>
      <c r="G84" s="17">
        <f t="shared" si="11"/>
        <v>9779190.3974385113</v>
      </c>
      <c r="H84" s="17">
        <f t="shared" si="12"/>
        <v>161.7988664277658</v>
      </c>
      <c r="I84" s="17">
        <f t="shared" si="14"/>
        <v>161.7988664277658</v>
      </c>
      <c r="J84" s="17">
        <f t="shared" si="13"/>
        <v>9779190.3974385113</v>
      </c>
      <c r="K84" s="18">
        <f t="shared" si="15"/>
        <v>0</v>
      </c>
      <c r="L84" s="14">
        <v>59469096.714746088</v>
      </c>
    </row>
    <row r="85" spans="1:12" x14ac:dyDescent="0.25">
      <c r="A85" s="10">
        <v>980489698</v>
      </c>
      <c r="B85" s="10" t="s">
        <v>15</v>
      </c>
      <c r="C85" s="10">
        <v>1450362</v>
      </c>
      <c r="D85" s="16">
        <f>(SUM('Forutsetninger for beregninger'!$E$38:$E$43)*C85)</f>
        <v>801415.9465438819</v>
      </c>
      <c r="E85" s="12">
        <f>VLOOKUP(B85,'pris per selskap'!$B$4:$N$94,13,FALSE)</f>
        <v>1147.4005607982078</v>
      </c>
      <c r="F85" s="17">
        <f t="shared" si="10"/>
        <v>919545106.49707663</v>
      </c>
      <c r="G85" s="17">
        <f t="shared" si="11"/>
        <v>129814223.57801509</v>
      </c>
      <c r="H85" s="17">
        <f t="shared" si="12"/>
        <v>161.98108377783203</v>
      </c>
      <c r="I85" s="17">
        <f t="shared" si="14"/>
        <v>161.98108377783203</v>
      </c>
      <c r="J85" s="17">
        <f t="shared" si="13"/>
        <v>129814223.57801509</v>
      </c>
      <c r="K85" s="18">
        <f t="shared" si="15"/>
        <v>0</v>
      </c>
      <c r="L85" s="14">
        <v>789730882.91906154</v>
      </c>
    </row>
    <row r="86" spans="1:12" x14ac:dyDescent="0.25">
      <c r="A86" s="10">
        <v>980824586</v>
      </c>
      <c r="B86" s="10" t="s">
        <v>54</v>
      </c>
      <c r="C86" s="10">
        <v>22253</v>
      </c>
      <c r="D86" s="16">
        <f>(SUM('Forutsetninger for beregninger'!$E$38:$E$43)*C86)</f>
        <v>12296.177822116826</v>
      </c>
      <c r="E86" s="12">
        <f>VLOOKUP(B86,'pris per selskap'!$B$4:$N$94,13,FALSE)</f>
        <v>577.14178048631254</v>
      </c>
      <c r="F86" s="17">
        <f t="shared" si="10"/>
        <v>7096637.9614328137</v>
      </c>
      <c r="G86" s="17">
        <f t="shared" si="11"/>
        <v>2756406.1221921835</v>
      </c>
      <c r="H86" s="17">
        <f t="shared" si="12"/>
        <v>224.16771797446725</v>
      </c>
      <c r="I86" s="17">
        <f t="shared" si="14"/>
        <v>224.16771797446725</v>
      </c>
      <c r="J86" s="17">
        <f t="shared" si="13"/>
        <v>2756406.1221921835</v>
      </c>
      <c r="K86" s="18">
        <f t="shared" si="15"/>
        <v>0</v>
      </c>
      <c r="L86" s="14">
        <v>4340231.8392406302</v>
      </c>
    </row>
    <row r="87" spans="1:12" x14ac:dyDescent="0.25">
      <c r="A87" s="10">
        <v>981915550</v>
      </c>
      <c r="B87" s="10" t="s">
        <v>23</v>
      </c>
      <c r="C87" s="10">
        <v>187889</v>
      </c>
      <c r="D87" s="16">
        <f>(SUM('Forutsetninger for beregninger'!$E$38:$E$43)*C87)</f>
        <v>103820.45363859742</v>
      </c>
      <c r="E87" s="12">
        <f>VLOOKUP(B87,'pris per selskap'!$B$4:$N$94,13,FALSE)</f>
        <v>1141.8252873980414</v>
      </c>
      <c r="F87" s="17">
        <f t="shared" si="10"/>
        <v>118544819.31368653</v>
      </c>
      <c r="G87" s="17">
        <f t="shared" si="11"/>
        <v>16905601.762886316</v>
      </c>
      <c r="H87" s="17">
        <f t="shared" si="12"/>
        <v>162.83498261079939</v>
      </c>
      <c r="I87" s="17">
        <f t="shared" si="14"/>
        <v>162.83498261079939</v>
      </c>
      <c r="J87" s="17">
        <f t="shared" si="13"/>
        <v>16905601.762886316</v>
      </c>
      <c r="K87" s="18">
        <f t="shared" si="15"/>
        <v>0</v>
      </c>
      <c r="L87" s="14">
        <v>101639217.55080022</v>
      </c>
    </row>
    <row r="88" spans="1:12" x14ac:dyDescent="0.25">
      <c r="A88" s="10">
        <v>982897327</v>
      </c>
      <c r="B88" s="10" t="s">
        <v>45</v>
      </c>
      <c r="C88" s="10">
        <v>34115</v>
      </c>
      <c r="D88" s="16">
        <f>(SUM('Forutsetninger for beregninger'!$E$38:$E$43)*C88)</f>
        <v>18850.676600975847</v>
      </c>
      <c r="E88" s="12">
        <f>VLOOKUP(B88,'pris per selskap'!$B$4:$N$94,13,FALSE)</f>
        <v>397.73849263389297</v>
      </c>
      <c r="F88" s="17">
        <f t="shared" si="10"/>
        <v>7497639.6964011304</v>
      </c>
      <c r="G88" s="17">
        <f t="shared" si="11"/>
        <v>4946490.9329964537</v>
      </c>
      <c r="H88" s="17">
        <f t="shared" si="12"/>
        <v>262.4038933828183</v>
      </c>
      <c r="I88" s="17">
        <f t="shared" si="14"/>
        <v>262.4038933828183</v>
      </c>
      <c r="J88" s="17">
        <f t="shared" si="13"/>
        <v>4946490.9329964537</v>
      </c>
      <c r="K88" s="18">
        <f t="shared" si="15"/>
        <v>0</v>
      </c>
      <c r="L88" s="14">
        <v>2551148.7634046762</v>
      </c>
    </row>
    <row r="89" spans="1:12" x14ac:dyDescent="0.25">
      <c r="A89" s="10">
        <v>982974011</v>
      </c>
      <c r="B89" s="10" t="s">
        <v>0</v>
      </c>
      <c r="C89" s="10">
        <v>299107</v>
      </c>
      <c r="D89" s="16">
        <f>(SUM('Forutsetninger for beregninger'!$E$38:$E$43)*C89)</f>
        <v>165275.3723021569</v>
      </c>
      <c r="E89" s="12">
        <f>VLOOKUP(B89,'pris per selskap'!$B$4:$N$94,13,FALSE)</f>
        <v>1164.8103921863576</v>
      </c>
      <c r="F89" s="17">
        <f t="shared" si="10"/>
        <v>192514471.23002166</v>
      </c>
      <c r="G89" s="17">
        <f t="shared" si="11"/>
        <v>29648900.291682303</v>
      </c>
      <c r="H89" s="17">
        <f t="shared" si="12"/>
        <v>179.39091516598191</v>
      </c>
      <c r="I89" s="17">
        <f t="shared" si="14"/>
        <v>179.39091516598191</v>
      </c>
      <c r="J89" s="17">
        <f t="shared" si="13"/>
        <v>29648900.291682307</v>
      </c>
      <c r="K89" s="18">
        <f t="shared" si="15"/>
        <v>0</v>
      </c>
      <c r="L89" s="14">
        <v>162865570.93833935</v>
      </c>
    </row>
    <row r="90" spans="1:12" x14ac:dyDescent="0.25">
      <c r="A90" s="10">
        <v>984882114</v>
      </c>
      <c r="B90" s="10" t="s">
        <v>43</v>
      </c>
      <c r="C90" s="10">
        <v>98171</v>
      </c>
      <c r="D90" s="16">
        <f>(SUM('Forutsetninger for beregninger'!$E$38:$E$43)*C90)</f>
        <v>54245.633082057742</v>
      </c>
      <c r="E90" s="12">
        <f>VLOOKUP(B90,'pris per selskap'!$B$4:$N$94,13,FALSE)</f>
        <v>710.77392032130729</v>
      </c>
      <c r="F90" s="17">
        <f t="shared" si="10"/>
        <v>38556381.28604538</v>
      </c>
      <c r="G90" s="17">
        <f t="shared" si="11"/>
        <v>11343860.693223719</v>
      </c>
      <c r="H90" s="17">
        <f t="shared" si="12"/>
        <v>209.12025629904221</v>
      </c>
      <c r="I90" s="17">
        <f t="shared" si="14"/>
        <v>209.12025629904221</v>
      </c>
      <c r="J90" s="17">
        <f t="shared" si="13"/>
        <v>11343860.693223719</v>
      </c>
      <c r="K90" s="18">
        <f t="shared" si="15"/>
        <v>0</v>
      </c>
      <c r="L90" s="14">
        <v>27212520.592821661</v>
      </c>
    </row>
    <row r="91" spans="1:12" x14ac:dyDescent="0.25">
      <c r="A91" s="10">
        <v>985294836</v>
      </c>
      <c r="B91" s="10" t="s">
        <v>86</v>
      </c>
      <c r="C91" s="10">
        <v>15009</v>
      </c>
      <c r="D91" s="16">
        <f>(SUM('Forutsetninger for beregninger'!$E$38:$E$43)*C91)</f>
        <v>8293.4136041051297</v>
      </c>
      <c r="E91" s="12">
        <f>VLOOKUP(B91,'pris per selskap'!$B$4:$N$94,13,FALSE)</f>
        <v>1147.4005607982078</v>
      </c>
      <c r="F91" s="17">
        <f t="shared" si="10"/>
        <v>9515867.420281712</v>
      </c>
      <c r="G91" s="17">
        <f t="shared" si="11"/>
        <v>1343376.1238107653</v>
      </c>
      <c r="H91" s="17">
        <f t="shared" si="12"/>
        <v>161.98108377783208</v>
      </c>
      <c r="I91" s="17">
        <f t="shared" si="14"/>
        <v>161.98108377783208</v>
      </c>
      <c r="J91" s="17">
        <f t="shared" si="13"/>
        <v>1343376.1238107653</v>
      </c>
      <c r="K91" s="18">
        <f t="shared" si="15"/>
        <v>0</v>
      </c>
      <c r="L91" s="14">
        <v>8172491.2964709466</v>
      </c>
    </row>
    <row r="92" spans="1:12" x14ac:dyDescent="0.25">
      <c r="A92" s="10">
        <v>985411131</v>
      </c>
      <c r="B92" s="10" t="s">
        <v>32</v>
      </c>
      <c r="C92" s="10">
        <v>73413</v>
      </c>
      <c r="D92" s="16">
        <f>(SUM('Forutsetninger for beregninger'!$E$38:$E$43)*C92)</f>
        <v>40565.285689797449</v>
      </c>
      <c r="E92" s="12">
        <f>VLOOKUP(B92,'pris per selskap'!$B$4:$N$94,13,FALSE)</f>
        <v>397.73849263389297</v>
      </c>
      <c r="F92" s="17">
        <f t="shared" si="10"/>
        <v>16134375.583523266</v>
      </c>
      <c r="G92" s="17">
        <f t="shared" si="11"/>
        <v>10644488.901189175</v>
      </c>
      <c r="H92" s="17">
        <f t="shared" si="12"/>
        <v>262.4038933828183</v>
      </c>
      <c r="I92" s="17">
        <f t="shared" si="14"/>
        <v>262.4038933828183</v>
      </c>
      <c r="J92" s="17">
        <f t="shared" si="13"/>
        <v>10644488.901189175</v>
      </c>
      <c r="K92" s="18">
        <f t="shared" si="15"/>
        <v>0</v>
      </c>
      <c r="L92" s="14">
        <v>5489886.6823340906</v>
      </c>
    </row>
    <row r="93" spans="1:12" x14ac:dyDescent="0.25">
      <c r="A93" s="10">
        <v>986347801</v>
      </c>
      <c r="B93" s="10" t="s">
        <v>12</v>
      </c>
      <c r="C93" s="10">
        <v>33709</v>
      </c>
      <c r="D93" s="16">
        <f>(SUM('Forutsetninger for beregninger'!$E$38:$E$43)*C93)</f>
        <v>18626.336143699104</v>
      </c>
      <c r="E93" s="12">
        <f>VLOOKUP(B93,'pris per selskap'!$B$4:$N$94,13,FALSE)</f>
        <v>397.73849263389297</v>
      </c>
      <c r="F93" s="17">
        <f t="shared" si="10"/>
        <v>7408410.8610870801</v>
      </c>
      <c r="G93" s="17">
        <f t="shared" si="11"/>
        <v>4887623.1235637553</v>
      </c>
      <c r="H93" s="17">
        <f t="shared" si="12"/>
        <v>262.40389338281835</v>
      </c>
      <c r="I93" s="17">
        <f t="shared" si="14"/>
        <v>262.40389338281835</v>
      </c>
      <c r="J93" s="17">
        <f t="shared" si="13"/>
        <v>4887623.1235637553</v>
      </c>
      <c r="K93" s="18">
        <f t="shared" si="15"/>
        <v>0</v>
      </c>
      <c r="L93" s="14">
        <v>2520787.7375233253</v>
      </c>
    </row>
    <row r="94" spans="1:12" x14ac:dyDescent="0.25">
      <c r="A94" s="10">
        <v>987059729</v>
      </c>
      <c r="B94" s="10" t="s">
        <v>67</v>
      </c>
      <c r="C94" s="10">
        <v>526</v>
      </c>
      <c r="D94" s="16">
        <f>(SUM('Forutsetninger for beregninger'!$E$38:$E$43)*C94)</f>
        <v>290.64798159499622</v>
      </c>
      <c r="E94" s="12">
        <f>VLOOKUP(B94,'pris per selskap'!$B$4:$N$94,13,FALSE)</f>
        <v>1138.2538762836296</v>
      </c>
      <c r="F94" s="17">
        <f t="shared" si="10"/>
        <v>330831.19168451749</v>
      </c>
      <c r="G94" s="17">
        <f t="shared" si="11"/>
        <v>46789.810993992782</v>
      </c>
      <c r="H94" s="17">
        <f t="shared" si="12"/>
        <v>160.98446903784833</v>
      </c>
      <c r="I94" s="17">
        <f t="shared" si="14"/>
        <v>160.98446903784833</v>
      </c>
      <c r="J94" s="17">
        <f t="shared" si="13"/>
        <v>46789.810993992782</v>
      </c>
      <c r="K94" s="18">
        <f t="shared" si="15"/>
        <v>0</v>
      </c>
      <c r="L94" s="14">
        <v>284041.3806905247</v>
      </c>
    </row>
    <row r="95" spans="1:12" x14ac:dyDescent="0.25">
      <c r="A95" s="10">
        <v>987626844</v>
      </c>
      <c r="B95" s="10" t="s">
        <v>21</v>
      </c>
      <c r="C95" s="10">
        <v>47467</v>
      </c>
      <c r="D95" s="16">
        <f>(SUM('Forutsetninger for beregninger'!$E$38:$E$43)*C95)</f>
        <v>26228.493806786475</v>
      </c>
      <c r="E95" s="12">
        <f>VLOOKUP(B95,'pris per selskap'!$B$4:$N$94,13,FALSE)</f>
        <v>1147.4005607982078</v>
      </c>
      <c r="F95" s="17">
        <f t="shared" si="10"/>
        <v>30094588.502799124</v>
      </c>
      <c r="G95" s="17">
        <f t="shared" si="11"/>
        <v>4248519.8526834324</v>
      </c>
      <c r="H95" s="17">
        <f t="shared" si="12"/>
        <v>161.98108377783217</v>
      </c>
      <c r="I95" s="17">
        <f t="shared" si="14"/>
        <v>161.98108377783217</v>
      </c>
      <c r="J95" s="17">
        <f t="shared" si="13"/>
        <v>4248519.8526834324</v>
      </c>
      <c r="K95" s="18">
        <f t="shared" si="15"/>
        <v>0</v>
      </c>
      <c r="L95" s="14">
        <v>25846068.650115691</v>
      </c>
    </row>
    <row r="96" spans="1:12" x14ac:dyDescent="0.25">
      <c r="A96" s="10">
        <v>988807648</v>
      </c>
      <c r="B96" s="10" t="s">
        <v>74</v>
      </c>
      <c r="C96" s="10">
        <v>160361</v>
      </c>
      <c r="D96" s="16">
        <f>(SUM('Forutsetninger for beregninger'!$E$38:$E$43)*C96)</f>
        <v>88609.50755999086</v>
      </c>
      <c r="E96" s="12">
        <f>VLOOKUP(B96,'pris per selskap'!$B$4:$N$94,13,FALSE)</f>
        <v>552.75982193369919</v>
      </c>
      <c r="F96" s="17">
        <f t="shared" si="10"/>
        <v>48979775.620493323</v>
      </c>
      <c r="G96" s="17">
        <f t="shared" si="11"/>
        <v>20323852.213673171</v>
      </c>
      <c r="H96" s="17">
        <f t="shared" si="12"/>
        <v>229.36423836813913</v>
      </c>
      <c r="I96" s="17">
        <f t="shared" si="14"/>
        <v>229.36423836813913</v>
      </c>
      <c r="J96" s="17">
        <f t="shared" si="13"/>
        <v>20323852.213673171</v>
      </c>
      <c r="K96" s="18">
        <f t="shared" si="15"/>
        <v>0</v>
      </c>
      <c r="L96" s="14">
        <v>28655923.406820152</v>
      </c>
    </row>
    <row r="97" spans="1:12" x14ac:dyDescent="0.25">
      <c r="A97" s="10">
        <v>997712099</v>
      </c>
      <c r="B97" s="10" t="s">
        <v>72</v>
      </c>
      <c r="C97" s="10">
        <v>3757</v>
      </c>
      <c r="D97" s="16">
        <f>(SUM('Forutsetninger for beregninger'!$E$38:$E$43)*C97)</f>
        <v>2075.9780738638797</v>
      </c>
      <c r="E97" s="12">
        <f>VLOOKUP(B97,'pris per selskap'!$B$4:$N$94,13,FALSE)</f>
        <v>1147.4005607982078</v>
      </c>
      <c r="F97" s="17">
        <f t="shared" si="10"/>
        <v>2381978.4061561991</v>
      </c>
      <c r="G97" s="17">
        <f t="shared" si="11"/>
        <v>336269.1783034876</v>
      </c>
      <c r="H97" s="17">
        <f t="shared" si="12"/>
        <v>161.98108377783208</v>
      </c>
      <c r="I97" s="17">
        <f t="shared" si="14"/>
        <v>161.98108377783208</v>
      </c>
      <c r="J97" s="17">
        <f t="shared" si="13"/>
        <v>336269.1783034876</v>
      </c>
      <c r="K97" s="18">
        <f t="shared" si="15"/>
        <v>0</v>
      </c>
      <c r="L97" s="14">
        <v>2045709.2278527115</v>
      </c>
    </row>
    <row r="98" spans="1:12" x14ac:dyDescent="0.25">
      <c r="A98" s="10">
        <v>998509289</v>
      </c>
      <c r="B98" s="10" t="s">
        <v>29</v>
      </c>
      <c r="C98" s="10">
        <v>10957</v>
      </c>
      <c r="D98" s="16">
        <f>(SUM('Forutsetninger for beregninger'!$E$38:$E$43)*C98)</f>
        <v>6054.4295329588849</v>
      </c>
      <c r="E98" s="12">
        <f>VLOOKUP(B98,'pris per selskap'!$B$4:$N$94,13,FALSE)</f>
        <v>1164.8103921863576</v>
      </c>
      <c r="F98" s="17">
        <f t="shared" si="10"/>
        <v>7052262.4387505045</v>
      </c>
      <c r="G98" s="17">
        <f t="shared" si="11"/>
        <v>1086109.6547254417</v>
      </c>
      <c r="H98" s="17">
        <f t="shared" si="12"/>
        <v>179.39091516598174</v>
      </c>
      <c r="I98" s="17">
        <f t="shared" si="14"/>
        <v>179.39091516598174</v>
      </c>
      <c r="J98" s="17">
        <f t="shared" si="13"/>
        <v>1086109.6547254417</v>
      </c>
      <c r="K98" s="18">
        <f t="shared" si="15"/>
        <v>0</v>
      </c>
      <c r="L98" s="14">
        <v>5966152.7840250628</v>
      </c>
    </row>
    <row r="99" spans="1:12" ht="17.25" x14ac:dyDescent="0.35">
      <c r="E99" s="12"/>
      <c r="F99" s="11"/>
      <c r="G99" s="11"/>
      <c r="H99" s="11"/>
      <c r="I99" s="11"/>
    </row>
  </sheetData>
  <mergeCells count="3">
    <mergeCell ref="C6:D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AC20-C003-4881-AD8E-2B41A14FF781}">
  <dimension ref="A1:I65"/>
  <sheetViews>
    <sheetView zoomScaleNormal="100" workbookViewId="0">
      <selection activeCell="A21" sqref="A21:I21"/>
    </sheetView>
  </sheetViews>
  <sheetFormatPr baseColWidth="10" defaultColWidth="8.875" defaultRowHeight="15" x14ac:dyDescent="0.25"/>
  <cols>
    <col min="1" max="1" width="25.25" style="1" bestFit="1" customWidth="1"/>
    <col min="2" max="2" width="16.25" style="1" customWidth="1"/>
    <col min="3" max="3" width="16.5" style="1" customWidth="1"/>
    <col min="4" max="4" width="14.25" style="1" bestFit="1" customWidth="1"/>
    <col min="5" max="5" width="12.25" style="1" customWidth="1"/>
    <col min="6" max="6" width="12.125" style="1" customWidth="1"/>
    <col min="7" max="7" width="23.5" style="1" bestFit="1" customWidth="1"/>
    <col min="8" max="8" width="23" style="1" bestFit="1" customWidth="1"/>
    <col min="9" max="9" width="10.5" style="1" customWidth="1"/>
    <col min="10" max="16384" width="8.875" style="1"/>
  </cols>
  <sheetData>
    <row r="1" spans="1:9" x14ac:dyDescent="0.25">
      <c r="A1" s="43" t="s">
        <v>162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2" t="s">
        <v>89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  <c r="G2" s="2"/>
    </row>
    <row r="3" spans="1:9" x14ac:dyDescent="0.25">
      <c r="A3" s="1">
        <v>2023</v>
      </c>
      <c r="B3" s="3">
        <f>B19</f>
        <v>1147.4005607982078</v>
      </c>
      <c r="C3" s="3">
        <f t="shared" ref="C3:F3" si="0">C19</f>
        <v>1164.8103921863576</v>
      </c>
      <c r="D3" s="3">
        <f t="shared" si="0"/>
        <v>577.14178048631254</v>
      </c>
      <c r="E3" s="3">
        <f t="shared" si="0"/>
        <v>397.73849263389297</v>
      </c>
      <c r="F3" s="3">
        <f t="shared" si="0"/>
        <v>1138.2538762836296</v>
      </c>
    </row>
    <row r="5" spans="1:9" x14ac:dyDescent="0.25">
      <c r="A5" s="43" t="s">
        <v>163</v>
      </c>
      <c r="B5" s="43"/>
      <c r="C5" s="43"/>
      <c r="D5" s="43"/>
      <c r="E5" s="43"/>
      <c r="F5" s="43"/>
      <c r="G5" s="43"/>
      <c r="H5" s="43"/>
      <c r="I5" s="43"/>
    </row>
    <row r="6" spans="1:9" x14ac:dyDescent="0.25">
      <c r="A6" s="2" t="s">
        <v>95</v>
      </c>
      <c r="B6" s="2" t="s">
        <v>90</v>
      </c>
      <c r="C6" s="2" t="s">
        <v>91</v>
      </c>
      <c r="D6" s="2" t="s">
        <v>92</v>
      </c>
      <c r="E6" s="2" t="s">
        <v>93</v>
      </c>
      <c r="F6" s="2" t="s">
        <v>94</v>
      </c>
      <c r="G6" s="4" t="s">
        <v>96</v>
      </c>
      <c r="H6" s="5" t="s">
        <v>97</v>
      </c>
    </row>
    <row r="7" spans="1:9" x14ac:dyDescent="0.25">
      <c r="A7" s="1" t="s">
        <v>98</v>
      </c>
      <c r="B7" s="6">
        <f>B23*$H7</f>
        <v>292.46315289787702</v>
      </c>
      <c r="C7" s="6">
        <f>C23*$H7</f>
        <v>292.46315289787702</v>
      </c>
      <c r="D7" s="6">
        <f>D23*$H7</f>
        <v>160.8160347391613</v>
      </c>
      <c r="E7" s="6">
        <f>E23*$H7</f>
        <v>107.14753864037561</v>
      </c>
      <c r="F7" s="6">
        <f>F23*$H7</f>
        <v>297.49291380050119</v>
      </c>
      <c r="G7" s="1" t="s">
        <v>99</v>
      </c>
      <c r="H7" s="8">
        <f>C38/SUM($C$38:$C$43)</f>
        <v>0.23104092340946958</v>
      </c>
    </row>
    <row r="8" spans="1:9" x14ac:dyDescent="0.25">
      <c r="A8" s="1" t="s">
        <v>100</v>
      </c>
      <c r="B8" s="6">
        <f>B24*$H8</f>
        <v>238.11262849662819</v>
      </c>
      <c r="C8" s="6">
        <f t="shared" ref="C8:F8" si="1">C24*$H8</f>
        <v>238.27223113592274</v>
      </c>
      <c r="D8" s="6">
        <f t="shared" si="1"/>
        <v>100.84399489556617</v>
      </c>
      <c r="E8" s="6">
        <f t="shared" si="1"/>
        <v>65.416354495273964</v>
      </c>
      <c r="F8" s="6">
        <f t="shared" si="1"/>
        <v>229.66612518331257</v>
      </c>
      <c r="G8" s="1" t="s">
        <v>99</v>
      </c>
      <c r="H8" s="8">
        <f t="shared" ref="H8:H12" si="2">C39/SUM($C$38:$C$43)</f>
        <v>0.20727615492799098</v>
      </c>
    </row>
    <row r="9" spans="1:9" x14ac:dyDescent="0.25">
      <c r="A9" s="1" t="s">
        <v>101</v>
      </c>
      <c r="B9" s="6">
        <f t="shared" ref="B9:F9" si="3">B25*$H9</f>
        <v>204.79923543880773</v>
      </c>
      <c r="C9" s="6">
        <f t="shared" si="3"/>
        <v>204.80105369454918</v>
      </c>
      <c r="D9" s="6">
        <f t="shared" si="3"/>
        <v>116.64656058157617</v>
      </c>
      <c r="E9" s="6">
        <f>E25*$H9</f>
        <v>89.123623423168652</v>
      </c>
      <c r="F9" s="6">
        <f t="shared" si="3"/>
        <v>205.53744726983857</v>
      </c>
      <c r="G9" s="1" t="s">
        <v>99</v>
      </c>
      <c r="H9" s="8">
        <f t="shared" si="2"/>
        <v>0.18182557414552114</v>
      </c>
    </row>
    <row r="10" spans="1:9" x14ac:dyDescent="0.25">
      <c r="A10" s="1" t="s">
        <v>102</v>
      </c>
      <c r="B10" s="6">
        <f t="shared" ref="B10:F10" si="4">B26*$H10</f>
        <v>161.79349050063504</v>
      </c>
      <c r="C10" s="6">
        <f t="shared" si="4"/>
        <v>168.75235030711397</v>
      </c>
      <c r="D10" s="6">
        <f t="shared" si="4"/>
        <v>75.781983292555509</v>
      </c>
      <c r="E10" s="6">
        <f t="shared" si="4"/>
        <v>50.451733596972211</v>
      </c>
      <c r="F10" s="6">
        <f t="shared" si="4"/>
        <v>159.1839180732054</v>
      </c>
      <c r="G10" s="1" t="s">
        <v>105</v>
      </c>
      <c r="H10" s="8">
        <f t="shared" si="2"/>
        <v>0.15325319564299644</v>
      </c>
    </row>
    <row r="11" spans="1:9" x14ac:dyDescent="0.25">
      <c r="A11" s="1" t="s">
        <v>103</v>
      </c>
      <c r="B11" s="6">
        <f t="shared" ref="B11:F11" si="5">B27*$H11</f>
        <v>135.71193337188322</v>
      </c>
      <c r="C11" s="6">
        <f t="shared" si="5"/>
        <v>141.54900577497494</v>
      </c>
      <c r="D11" s="6">
        <f t="shared" si="5"/>
        <v>63.565718469669164</v>
      </c>
      <c r="E11" s="6">
        <f t="shared" si="5"/>
        <v>42.318774922415187</v>
      </c>
      <c r="F11" s="6">
        <f t="shared" si="5"/>
        <v>133.52303122072377</v>
      </c>
      <c r="G11" s="1" t="s">
        <v>105</v>
      </c>
      <c r="H11" s="8">
        <f t="shared" si="2"/>
        <v>0.12854835761175992</v>
      </c>
    </row>
    <row r="12" spans="1:9" x14ac:dyDescent="0.25">
      <c r="A12" s="1" t="s">
        <v>104</v>
      </c>
      <c r="B12" s="6">
        <f t="shared" ref="B12:F12" si="6">B28*$H12</f>
        <v>103.52012009237673</v>
      </c>
      <c r="C12" s="6">
        <f t="shared" si="6"/>
        <v>107.97259837591982</v>
      </c>
      <c r="D12" s="6">
        <f t="shared" si="6"/>
        <v>48.487488507784192</v>
      </c>
      <c r="E12" s="6">
        <f t="shared" si="6"/>
        <v>32.280467555687366</v>
      </c>
      <c r="F12" s="6">
        <f t="shared" si="6"/>
        <v>101.85044073604806</v>
      </c>
      <c r="G12" s="1" t="s">
        <v>105</v>
      </c>
      <c r="H12" s="8">
        <f t="shared" si="2"/>
        <v>9.8055794262261922E-2</v>
      </c>
    </row>
    <row r="13" spans="1:9" x14ac:dyDescent="0.25">
      <c r="B13" s="6"/>
      <c r="C13" s="6"/>
      <c r="D13" s="6"/>
      <c r="E13" s="6"/>
      <c r="F13" s="6"/>
      <c r="H13" s="6"/>
    </row>
    <row r="14" spans="1:9" x14ac:dyDescent="0.25">
      <c r="B14" s="6"/>
      <c r="C14" s="6"/>
      <c r="D14" s="6"/>
      <c r="E14" s="6"/>
      <c r="F14" s="6"/>
      <c r="H14" s="6"/>
    </row>
    <row r="15" spans="1:9" x14ac:dyDescent="0.25">
      <c r="B15" s="6"/>
      <c r="C15" s="6"/>
      <c r="D15" s="6"/>
      <c r="E15" s="6"/>
      <c r="F15" s="6"/>
      <c r="H15" s="6"/>
    </row>
    <row r="16" spans="1:9" x14ac:dyDescent="0.25">
      <c r="B16" s="6"/>
      <c r="C16" s="6"/>
      <c r="D16" s="6"/>
      <c r="E16" s="6"/>
      <c r="F16" s="6"/>
      <c r="H16" s="6"/>
    </row>
    <row r="17" spans="1:9" x14ac:dyDescent="0.25">
      <c r="B17" s="6"/>
      <c r="C17" s="6"/>
      <c r="D17" s="6"/>
      <c r="E17" s="6"/>
      <c r="F17" s="6"/>
      <c r="H17" s="6"/>
    </row>
    <row r="18" spans="1:9" x14ac:dyDescent="0.25">
      <c r="B18" s="6"/>
      <c r="C18" s="6"/>
      <c r="D18" s="6"/>
      <c r="E18" s="6"/>
      <c r="F18" s="6"/>
      <c r="H18" s="6"/>
    </row>
    <row r="19" spans="1:9" x14ac:dyDescent="0.25">
      <c r="A19" s="4" t="s">
        <v>106</v>
      </c>
      <c r="B19" s="7">
        <f>SUM(B7:B18)+11</f>
        <v>1147.4005607982078</v>
      </c>
      <c r="C19" s="7">
        <f t="shared" ref="C19:F19" si="7">SUM(C7:C18)+11</f>
        <v>1164.8103921863576</v>
      </c>
      <c r="D19" s="7">
        <f t="shared" si="7"/>
        <v>577.14178048631254</v>
      </c>
      <c r="E19" s="7">
        <f>SUM(E7:E18)+11</f>
        <v>397.73849263389297</v>
      </c>
      <c r="F19" s="7">
        <f t="shared" si="7"/>
        <v>1138.2538762836296</v>
      </c>
      <c r="G19" s="8"/>
      <c r="H19" s="3">
        <f>SUM(H7:H18)</f>
        <v>1</v>
      </c>
      <c r="I19" s="6"/>
    </row>
    <row r="21" spans="1:9" x14ac:dyDescent="0.25">
      <c r="A21" s="43" t="s">
        <v>107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4" t="s">
        <v>95</v>
      </c>
      <c r="B22" s="4" t="s">
        <v>90</v>
      </c>
      <c r="C22" s="4" t="s">
        <v>91</v>
      </c>
      <c r="D22" s="4" t="s">
        <v>92</v>
      </c>
      <c r="E22" s="4" t="s">
        <v>93</v>
      </c>
      <c r="F22" s="4" t="s">
        <v>94</v>
      </c>
      <c r="G22" s="4" t="s">
        <v>96</v>
      </c>
    </row>
    <row r="23" spans="1:9" x14ac:dyDescent="0.25">
      <c r="A23" s="1" t="s">
        <v>128</v>
      </c>
      <c r="B23" s="8">
        <v>1265.8499999999999</v>
      </c>
      <c r="C23" s="8">
        <v>1265.8499999999999</v>
      </c>
      <c r="D23" s="8">
        <v>696.05</v>
      </c>
      <c r="E23" s="8">
        <v>463.76</v>
      </c>
      <c r="F23" s="8">
        <v>1287.6199999999999</v>
      </c>
      <c r="G23" s="1" t="s">
        <v>99</v>
      </c>
    </row>
    <row r="24" spans="1:9" x14ac:dyDescent="0.25">
      <c r="A24" s="1" t="s">
        <v>129</v>
      </c>
      <c r="B24" s="8">
        <v>1148.77</v>
      </c>
      <c r="C24" s="8">
        <v>1149.54</v>
      </c>
      <c r="D24" s="8">
        <v>486.52</v>
      </c>
      <c r="E24" s="8">
        <v>315.60000000000002</v>
      </c>
      <c r="F24" s="8">
        <v>1108.02</v>
      </c>
      <c r="G24" s="1" t="s">
        <v>99</v>
      </c>
    </row>
    <row r="25" spans="1:9" x14ac:dyDescent="0.25">
      <c r="A25" s="1" t="s">
        <v>130</v>
      </c>
      <c r="B25" s="8">
        <v>1126.3499999999999</v>
      </c>
      <c r="C25" s="8">
        <v>1126.3599999999999</v>
      </c>
      <c r="D25" s="8">
        <v>641.53</v>
      </c>
      <c r="E25" s="8">
        <v>490.16</v>
      </c>
      <c r="F25" s="8">
        <v>1130.4100000000001</v>
      </c>
      <c r="G25" s="1" t="s">
        <v>99</v>
      </c>
    </row>
    <row r="26" spans="1:9" x14ac:dyDescent="0.25">
      <c r="A26" s="1" t="s">
        <v>131</v>
      </c>
      <c r="B26" s="6">
        <f t="shared" ref="B26:B28" si="8">B$62</f>
        <v>1055.7267000000002</v>
      </c>
      <c r="C26" s="6">
        <f t="shared" ref="C26:F28" si="9">C$62</f>
        <v>1101.1343000000002</v>
      </c>
      <c r="D26" s="6">
        <f t="shared" si="9"/>
        <v>494.48876400000006</v>
      </c>
      <c r="E26" s="6">
        <f t="shared" si="9"/>
        <v>329.20510000000002</v>
      </c>
      <c r="F26" s="6">
        <f t="shared" si="9"/>
        <v>1038.69885</v>
      </c>
      <c r="G26" s="1" t="s">
        <v>105</v>
      </c>
    </row>
    <row r="27" spans="1:9" x14ac:dyDescent="0.25">
      <c r="A27" s="1" t="s">
        <v>132</v>
      </c>
      <c r="B27" s="6">
        <f t="shared" si="8"/>
        <v>1055.7267000000002</v>
      </c>
      <c r="C27" s="6">
        <f t="shared" si="9"/>
        <v>1101.1343000000002</v>
      </c>
      <c r="D27" s="6">
        <f t="shared" si="9"/>
        <v>494.48876400000006</v>
      </c>
      <c r="E27" s="6">
        <f t="shared" si="9"/>
        <v>329.20510000000002</v>
      </c>
      <c r="F27" s="6">
        <f t="shared" si="9"/>
        <v>1038.69885</v>
      </c>
      <c r="G27" s="1" t="s">
        <v>105</v>
      </c>
    </row>
    <row r="28" spans="1:9" x14ac:dyDescent="0.25">
      <c r="A28" s="1" t="s">
        <v>133</v>
      </c>
      <c r="B28" s="6">
        <f t="shared" si="8"/>
        <v>1055.7267000000002</v>
      </c>
      <c r="C28" s="6">
        <f t="shared" si="9"/>
        <v>1101.1343000000002</v>
      </c>
      <c r="D28" s="6">
        <f t="shared" si="9"/>
        <v>494.48876400000006</v>
      </c>
      <c r="E28" s="6">
        <f t="shared" si="9"/>
        <v>329.20510000000002</v>
      </c>
      <c r="F28" s="6">
        <f t="shared" si="9"/>
        <v>1038.69885</v>
      </c>
      <c r="G28" s="1" t="s">
        <v>105</v>
      </c>
    </row>
    <row r="29" spans="1:9" x14ac:dyDescent="0.25">
      <c r="A29" s="1" t="s">
        <v>134</v>
      </c>
      <c r="B29" s="6"/>
      <c r="C29" s="6"/>
      <c r="D29" s="6"/>
      <c r="E29" s="6"/>
      <c r="F29" s="6"/>
    </row>
    <row r="30" spans="1:9" x14ac:dyDescent="0.25">
      <c r="A30" s="1" t="s">
        <v>135</v>
      </c>
      <c r="B30" s="6"/>
      <c r="C30" s="6"/>
      <c r="D30" s="6"/>
      <c r="E30" s="6"/>
      <c r="F30" s="6"/>
    </row>
    <row r="31" spans="1:9" ht="17.25" x14ac:dyDescent="0.35">
      <c r="A31" s="1" t="s">
        <v>136</v>
      </c>
      <c r="B31" s="21"/>
      <c r="C31" s="21"/>
      <c r="D31" s="21"/>
      <c r="E31" s="21"/>
      <c r="F31" s="21"/>
    </row>
    <row r="32" spans="1:9" ht="17.25" x14ac:dyDescent="0.35">
      <c r="A32" s="1" t="s">
        <v>137</v>
      </c>
      <c r="B32" s="21"/>
      <c r="C32" s="21"/>
      <c r="D32" s="21"/>
      <c r="E32" s="21"/>
      <c r="F32" s="21"/>
    </row>
    <row r="33" spans="1:9" ht="17.25" x14ac:dyDescent="0.35">
      <c r="A33" s="1" t="s">
        <v>138</v>
      </c>
      <c r="B33" s="21"/>
      <c r="C33" s="21"/>
      <c r="D33" s="21"/>
      <c r="E33" s="21"/>
      <c r="F33" s="21"/>
    </row>
    <row r="34" spans="1:9" x14ac:dyDescent="0.25">
      <c r="A34" s="1" t="s">
        <v>139</v>
      </c>
      <c r="B34" s="6"/>
      <c r="C34" s="6"/>
      <c r="D34" s="6"/>
      <c r="E34" s="6"/>
      <c r="F34" s="6"/>
    </row>
    <row r="36" spans="1:9" x14ac:dyDescent="0.25">
      <c r="A36" s="43" t="s">
        <v>108</v>
      </c>
      <c r="B36" s="43"/>
      <c r="C36" s="43"/>
      <c r="D36" s="43"/>
      <c r="E36" s="43"/>
      <c r="F36" s="43"/>
      <c r="G36" s="43"/>
      <c r="H36" s="43"/>
      <c r="I36" s="43"/>
    </row>
    <row r="37" spans="1:9" x14ac:dyDescent="0.25">
      <c r="A37" s="4" t="s">
        <v>109</v>
      </c>
      <c r="B37" s="4" t="s">
        <v>95</v>
      </c>
      <c r="C37" s="4" t="s">
        <v>110</v>
      </c>
      <c r="D37" s="4" t="s">
        <v>111</v>
      </c>
      <c r="E37" s="4" t="s">
        <v>112</v>
      </c>
      <c r="H37" s="2"/>
    </row>
    <row r="38" spans="1:9" x14ac:dyDescent="0.25">
      <c r="A38" s="1" t="s">
        <v>113</v>
      </c>
      <c r="B38" s="1" t="s">
        <v>128</v>
      </c>
      <c r="C38" s="9">
        <v>10569586</v>
      </c>
      <c r="D38" s="9">
        <v>82791833</v>
      </c>
      <c r="E38" s="6">
        <f>C38/D38</f>
        <v>0.12766459706236966</v>
      </c>
    </row>
    <row r="39" spans="1:9" x14ac:dyDescent="0.25">
      <c r="A39" s="1" t="s">
        <v>113</v>
      </c>
      <c r="B39" s="1" t="s">
        <v>129</v>
      </c>
      <c r="C39" s="9">
        <v>9482403</v>
      </c>
      <c r="D39" s="9">
        <v>82791833</v>
      </c>
      <c r="E39" s="6">
        <f t="shared" ref="E39:E49" si="10">C39/D39</f>
        <v>0.11453307236234279</v>
      </c>
    </row>
    <row r="40" spans="1:9" x14ac:dyDescent="0.25">
      <c r="A40" s="1" t="s">
        <v>113</v>
      </c>
      <c r="B40" s="1" t="s">
        <v>130</v>
      </c>
      <c r="C40" s="9">
        <v>8318098</v>
      </c>
      <c r="D40" s="9">
        <v>82791833</v>
      </c>
      <c r="E40" s="6">
        <f t="shared" si="10"/>
        <v>0.10047003066111605</v>
      </c>
    </row>
    <row r="41" spans="1:9" x14ac:dyDescent="0.25">
      <c r="A41" s="1" t="s">
        <v>113</v>
      </c>
      <c r="B41" s="1" t="s">
        <v>131</v>
      </c>
      <c r="C41" s="9">
        <v>7010978</v>
      </c>
      <c r="D41" s="9">
        <v>82791833</v>
      </c>
      <c r="E41" s="6">
        <f t="shared" si="10"/>
        <v>8.4681999974562702E-2</v>
      </c>
    </row>
    <row r="42" spans="1:9" x14ac:dyDescent="0.25">
      <c r="A42" s="1" t="s">
        <v>113</v>
      </c>
      <c r="B42" s="1" t="s">
        <v>132</v>
      </c>
      <c r="C42" s="9">
        <v>5880789</v>
      </c>
      <c r="D42" s="9">
        <v>82791833</v>
      </c>
      <c r="E42" s="6">
        <f t="shared" si="10"/>
        <v>7.1031027903440666E-2</v>
      </c>
    </row>
    <row r="43" spans="1:9" x14ac:dyDescent="0.25">
      <c r="A43" s="1" t="s">
        <v>113</v>
      </c>
      <c r="B43" s="1" t="s">
        <v>133</v>
      </c>
      <c r="C43" s="9">
        <v>4485825</v>
      </c>
      <c r="D43" s="9">
        <v>82791833</v>
      </c>
      <c r="E43" s="6">
        <f t="shared" si="10"/>
        <v>5.4181974688252164E-2</v>
      </c>
    </row>
    <row r="44" spans="1:9" x14ac:dyDescent="0.25">
      <c r="A44" s="1" t="s">
        <v>113</v>
      </c>
      <c r="B44" s="1" t="s">
        <v>134</v>
      </c>
      <c r="C44" s="9">
        <v>4170182</v>
      </c>
      <c r="D44" s="9">
        <v>82791833</v>
      </c>
      <c r="E44" s="6">
        <f>C44/D44</f>
        <v>5.036948511576015E-2</v>
      </c>
    </row>
    <row r="45" spans="1:9" x14ac:dyDescent="0.25">
      <c r="A45" s="1" t="s">
        <v>113</v>
      </c>
      <c r="B45" s="1" t="s">
        <v>135</v>
      </c>
      <c r="C45" s="9">
        <v>4612693</v>
      </c>
      <c r="D45" s="9">
        <v>82791833</v>
      </c>
      <c r="E45" s="6">
        <f t="shared" si="10"/>
        <v>5.5714348056528716E-2</v>
      </c>
    </row>
    <row r="46" spans="1:9" x14ac:dyDescent="0.25">
      <c r="A46" s="1" t="s">
        <v>113</v>
      </c>
      <c r="B46" s="1" t="s">
        <v>136</v>
      </c>
      <c r="C46" s="9">
        <v>5071658</v>
      </c>
      <c r="D46" s="9">
        <v>82791833</v>
      </c>
      <c r="E46" s="6">
        <f t="shared" si="10"/>
        <v>6.1257950406775029E-2</v>
      </c>
    </row>
    <row r="47" spans="1:9" x14ac:dyDescent="0.25">
      <c r="A47" s="1" t="s">
        <v>113</v>
      </c>
      <c r="B47" s="1" t="s">
        <v>137</v>
      </c>
      <c r="C47" s="9">
        <v>6329080</v>
      </c>
      <c r="D47" s="9">
        <v>82791833</v>
      </c>
      <c r="E47" s="6">
        <f t="shared" si="10"/>
        <v>7.6445704493582109E-2</v>
      </c>
    </row>
    <row r="48" spans="1:9" x14ac:dyDescent="0.25">
      <c r="A48" s="1" t="s">
        <v>113</v>
      </c>
      <c r="B48" s="1" t="s">
        <v>138</v>
      </c>
      <c r="C48" s="9">
        <v>7562304</v>
      </c>
      <c r="D48" s="9">
        <v>82791833</v>
      </c>
      <c r="E48" s="6">
        <f t="shared" si="10"/>
        <v>9.1341183374935062E-2</v>
      </c>
    </row>
    <row r="49" spans="1:9" x14ac:dyDescent="0.25">
      <c r="A49" s="1" t="s">
        <v>113</v>
      </c>
      <c r="B49" s="1" t="s">
        <v>139</v>
      </c>
      <c r="C49" s="9">
        <v>9298237</v>
      </c>
      <c r="D49" s="9">
        <v>82791833</v>
      </c>
      <c r="E49" s="6">
        <f t="shared" si="10"/>
        <v>0.11230862590033489</v>
      </c>
    </row>
    <row r="51" spans="1:9" x14ac:dyDescent="0.25">
      <c r="A51" s="43" t="s">
        <v>117</v>
      </c>
      <c r="B51" s="43"/>
      <c r="C51" s="43"/>
      <c r="D51" s="43"/>
      <c r="E51" s="43"/>
      <c r="F51" s="43"/>
      <c r="G51" s="43"/>
      <c r="H51" s="43"/>
      <c r="I51" s="43"/>
    </row>
    <row r="52" spans="1:9" x14ac:dyDescent="0.25">
      <c r="A52" s="4" t="s">
        <v>114</v>
      </c>
      <c r="B52" s="4" t="s">
        <v>115</v>
      </c>
      <c r="C52" s="4" t="s">
        <v>116</v>
      </c>
      <c r="D52" s="4" t="s">
        <v>117</v>
      </c>
      <c r="E52" s="4"/>
      <c r="F52" s="2"/>
      <c r="G52" s="2"/>
    </row>
    <row r="53" spans="1:9" x14ac:dyDescent="0.25">
      <c r="A53" s="1" t="s">
        <v>118</v>
      </c>
      <c r="B53" s="1" t="s">
        <v>119</v>
      </c>
      <c r="C53" s="13">
        <v>45019</v>
      </c>
      <c r="D53" s="1">
        <v>11.351900000000001</v>
      </c>
      <c r="F53" s="1">
        <v>11.394</v>
      </c>
    </row>
    <row r="55" spans="1:9" x14ac:dyDescent="0.25">
      <c r="A55" s="43" t="s">
        <v>143</v>
      </c>
      <c r="B55" s="43"/>
      <c r="C55" s="43"/>
      <c r="D55" s="43"/>
      <c r="E55" s="43"/>
      <c r="F55" s="43"/>
      <c r="G55" s="43"/>
      <c r="H55" s="43"/>
      <c r="I55" s="43"/>
    </row>
    <row r="56" spans="1:9" x14ac:dyDescent="0.25">
      <c r="A56" s="4" t="s">
        <v>95</v>
      </c>
      <c r="B56" s="2" t="s">
        <v>90</v>
      </c>
      <c r="C56" s="2" t="s">
        <v>91</v>
      </c>
      <c r="D56" s="2" t="s">
        <v>92</v>
      </c>
      <c r="E56" s="2" t="s">
        <v>93</v>
      </c>
      <c r="F56" s="2" t="s">
        <v>94</v>
      </c>
      <c r="G56" s="2" t="s">
        <v>120</v>
      </c>
    </row>
    <row r="57" spans="1:9" x14ac:dyDescent="0.25">
      <c r="A57" s="1" t="s">
        <v>121</v>
      </c>
      <c r="B57" s="20">
        <f>23</f>
        <v>23</v>
      </c>
      <c r="C57" s="20">
        <f>27</f>
        <v>27</v>
      </c>
      <c r="D57" s="20">
        <f>-26.44</f>
        <v>-26.44</v>
      </c>
      <c r="E57" s="20">
        <f>-41</f>
        <v>-41</v>
      </c>
      <c r="F57" s="20">
        <f>21.5</f>
        <v>21.5</v>
      </c>
      <c r="G57" s="8">
        <f>70</f>
        <v>70</v>
      </c>
    </row>
    <row r="58" spans="1:9" x14ac:dyDescent="0.25">
      <c r="B58" s="6"/>
      <c r="C58" s="6"/>
      <c r="D58" s="6"/>
      <c r="E58" s="6"/>
      <c r="F58" s="6"/>
      <c r="G58" s="6"/>
    </row>
    <row r="60" spans="1:9" ht="33.4" customHeight="1" x14ac:dyDescent="0.25">
      <c r="A60" s="42" t="s">
        <v>142</v>
      </c>
      <c r="B60" s="42"/>
      <c r="C60" s="42"/>
      <c r="D60" s="42"/>
      <c r="E60" s="42"/>
      <c r="F60" s="42"/>
      <c r="G60" s="42"/>
      <c r="H60" s="42"/>
      <c r="I60" s="42"/>
    </row>
    <row r="61" spans="1:9" x14ac:dyDescent="0.25">
      <c r="A61" s="4" t="s">
        <v>95</v>
      </c>
      <c r="B61" s="2" t="s">
        <v>90</v>
      </c>
      <c r="C61" s="2" t="s">
        <v>91</v>
      </c>
      <c r="D61" s="2" t="s">
        <v>92</v>
      </c>
      <c r="E61" s="2" t="s">
        <v>93</v>
      </c>
      <c r="F61" s="2" t="s">
        <v>94</v>
      </c>
      <c r="G61" s="2"/>
    </row>
    <row r="62" spans="1:9" x14ac:dyDescent="0.25">
      <c r="A62" s="1" t="s">
        <v>121</v>
      </c>
      <c r="B62" s="8">
        <f>($G$57+B57)*$D$53</f>
        <v>1055.7267000000002</v>
      </c>
      <c r="C62" s="8">
        <f t="shared" ref="C62:F62" si="11">($G$57+C57)*$D$53</f>
        <v>1101.1343000000002</v>
      </c>
      <c r="D62" s="8">
        <f t="shared" si="11"/>
        <v>494.48876400000006</v>
      </c>
      <c r="E62" s="8">
        <f t="shared" si="11"/>
        <v>329.20510000000002</v>
      </c>
      <c r="F62" s="8">
        <f t="shared" si="11"/>
        <v>1038.69885</v>
      </c>
      <c r="G62" s="8"/>
    </row>
    <row r="63" spans="1:9" x14ac:dyDescent="0.25">
      <c r="B63" s="6"/>
      <c r="C63" s="6"/>
      <c r="D63" s="6"/>
      <c r="E63" s="6"/>
      <c r="F63" s="6"/>
      <c r="G63" s="6"/>
    </row>
    <row r="65" spans="2:6" x14ac:dyDescent="0.25">
      <c r="B65" s="3"/>
      <c r="C65" s="3"/>
      <c r="D65" s="3"/>
      <c r="E65" s="3"/>
      <c r="F65" s="3"/>
    </row>
  </sheetData>
  <mergeCells count="7">
    <mergeCell ref="A60:I60"/>
    <mergeCell ref="A1:I1"/>
    <mergeCell ref="A5:I5"/>
    <mergeCell ref="A21:I21"/>
    <mergeCell ref="A36:I36"/>
    <mergeCell ref="A51:I51"/>
    <mergeCell ref="A55:I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B77D-EE41-46C3-96B9-DC6C05193E0A}">
  <dimension ref="A1:N95"/>
  <sheetViews>
    <sheetView workbookViewId="0">
      <selection activeCell="H4" sqref="H4:H94"/>
    </sheetView>
  </sheetViews>
  <sheetFormatPr baseColWidth="10" defaultColWidth="9.125" defaultRowHeight="15" x14ac:dyDescent="0.25"/>
  <cols>
    <col min="1" max="1" width="14.625" style="10" bestFit="1" customWidth="1"/>
    <col min="2" max="2" width="32.625" style="10" bestFit="1" customWidth="1"/>
    <col min="3" max="7" width="9.125" style="10"/>
    <col min="8" max="8" width="8" style="10" bestFit="1" customWidth="1"/>
    <col min="9" max="13" width="11.375" style="10" customWidth="1"/>
    <col min="14" max="14" width="11.25" style="10" customWidth="1"/>
    <col min="15" max="16384" width="9.125" style="10"/>
  </cols>
  <sheetData>
    <row r="1" spans="1:14" x14ac:dyDescent="0.25">
      <c r="C1" s="44" t="s">
        <v>158</v>
      </c>
      <c r="D1" s="44"/>
      <c r="E1" s="44"/>
      <c r="F1" s="44"/>
      <c r="G1" s="44"/>
      <c r="H1" s="44"/>
      <c r="I1" s="46" t="s">
        <v>161</v>
      </c>
      <c r="J1" s="47"/>
      <c r="K1" s="47"/>
      <c r="L1" s="47"/>
      <c r="M1" s="47"/>
      <c r="N1" s="48"/>
    </row>
    <row r="2" spans="1:14" x14ac:dyDescent="0.25">
      <c r="C2" s="45" t="s">
        <v>159</v>
      </c>
      <c r="D2" s="45"/>
      <c r="E2" s="45"/>
      <c r="F2" s="45"/>
      <c r="G2" s="45"/>
      <c r="H2" s="45"/>
      <c r="I2" s="35">
        <f>'Forutsetninger for beregninger'!B3</f>
        <v>1147.4005607982078</v>
      </c>
      <c r="J2" s="35">
        <f>'Forutsetninger for beregninger'!C3</f>
        <v>1164.8103921863576</v>
      </c>
      <c r="K2" s="35">
        <f>'Forutsetninger for beregninger'!D3</f>
        <v>577.14178048631254</v>
      </c>
      <c r="L2" s="35">
        <f>'Forutsetninger for beregninger'!E3</f>
        <v>397.73849263389297</v>
      </c>
      <c r="M2" s="35">
        <f>'Forutsetninger for beregninger'!F3</f>
        <v>1138.2538762836296</v>
      </c>
      <c r="N2" s="33"/>
    </row>
    <row r="3" spans="1:14" ht="30" x14ac:dyDescent="0.25">
      <c r="C3" s="34" t="s">
        <v>90</v>
      </c>
      <c r="D3" s="34" t="s">
        <v>91</v>
      </c>
      <c r="E3" s="34" t="s">
        <v>92</v>
      </c>
      <c r="F3" s="34" t="s">
        <v>93</v>
      </c>
      <c r="G3" s="34" t="s">
        <v>94</v>
      </c>
      <c r="H3" s="34" t="s">
        <v>122</v>
      </c>
      <c r="I3" s="33" t="s">
        <v>90</v>
      </c>
      <c r="J3" s="33" t="s">
        <v>91</v>
      </c>
      <c r="K3" s="33" t="s">
        <v>92</v>
      </c>
      <c r="L3" s="33" t="s">
        <v>93</v>
      </c>
      <c r="M3" s="33" t="s">
        <v>94</v>
      </c>
      <c r="N3" s="36" t="s">
        <v>160</v>
      </c>
    </row>
    <row r="4" spans="1:14" x14ac:dyDescent="0.25">
      <c r="A4" s="10">
        <v>824368082</v>
      </c>
      <c r="B4" s="10" t="s">
        <v>80</v>
      </c>
      <c r="C4" s="10">
        <v>3665</v>
      </c>
      <c r="H4" s="10">
        <f>SUM(C4:G4)</f>
        <v>3665</v>
      </c>
      <c r="I4" s="31">
        <f>C4/$H4</f>
        <v>1</v>
      </c>
      <c r="J4" s="31">
        <f t="shared" ref="J4:M19" si="0">D4/$H4</f>
        <v>0</v>
      </c>
      <c r="K4" s="31">
        <f t="shared" si="0"/>
        <v>0</v>
      </c>
      <c r="L4" s="31">
        <f t="shared" si="0"/>
        <v>0</v>
      </c>
      <c r="M4" s="31">
        <f t="shared" si="0"/>
        <v>0</v>
      </c>
      <c r="N4" s="32">
        <f>SUMPRODUCT(I4:M4,$I$2:$M$2)</f>
        <v>1147.4005607982078</v>
      </c>
    </row>
    <row r="5" spans="1:14" x14ac:dyDescent="0.25">
      <c r="A5" s="10">
        <v>824701482</v>
      </c>
      <c r="B5" s="10" t="s">
        <v>55</v>
      </c>
      <c r="C5" s="10">
        <v>3859</v>
      </c>
      <c r="H5" s="10">
        <f t="shared" ref="H5:H68" si="1">SUM(C5:G5)</f>
        <v>3859</v>
      </c>
      <c r="I5" s="31">
        <f t="shared" ref="I5:M67" si="2">C5/$H5</f>
        <v>1</v>
      </c>
      <c r="J5" s="31">
        <f t="shared" si="0"/>
        <v>0</v>
      </c>
      <c r="K5" s="31">
        <f t="shared" si="0"/>
        <v>0</v>
      </c>
      <c r="L5" s="31">
        <f t="shared" si="0"/>
        <v>0</v>
      </c>
      <c r="M5" s="31">
        <f t="shared" si="0"/>
        <v>0</v>
      </c>
      <c r="N5" s="32">
        <f t="shared" ref="N5:N68" si="3">SUMPRODUCT(I5:M5,$I$2:$M$2)</f>
        <v>1147.4005607982078</v>
      </c>
    </row>
    <row r="6" spans="1:14" x14ac:dyDescent="0.25">
      <c r="A6" s="10">
        <v>824914982</v>
      </c>
      <c r="B6" s="10" t="s">
        <v>35</v>
      </c>
      <c r="D6" s="10">
        <v>8769</v>
      </c>
      <c r="H6" s="10">
        <f t="shared" si="1"/>
        <v>8769</v>
      </c>
      <c r="I6" s="31">
        <f t="shared" si="2"/>
        <v>0</v>
      </c>
      <c r="J6" s="31">
        <f t="shared" si="0"/>
        <v>1</v>
      </c>
      <c r="K6" s="31">
        <f t="shared" si="0"/>
        <v>0</v>
      </c>
      <c r="L6" s="31">
        <f t="shared" si="0"/>
        <v>0</v>
      </c>
      <c r="M6" s="31">
        <f t="shared" si="0"/>
        <v>0</v>
      </c>
      <c r="N6" s="32">
        <f t="shared" si="3"/>
        <v>1164.8103921863576</v>
      </c>
    </row>
    <row r="7" spans="1:14" x14ac:dyDescent="0.25">
      <c r="A7" s="10">
        <v>877051412</v>
      </c>
      <c r="B7" s="10" t="s">
        <v>50</v>
      </c>
      <c r="C7" s="10">
        <v>1918</v>
      </c>
      <c r="H7" s="10">
        <f t="shared" si="1"/>
        <v>1918</v>
      </c>
      <c r="I7" s="31">
        <f t="shared" si="2"/>
        <v>1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2">
        <f t="shared" si="3"/>
        <v>1147.4005607982078</v>
      </c>
    </row>
    <row r="8" spans="1:14" x14ac:dyDescent="0.25">
      <c r="A8" s="10">
        <v>882783022</v>
      </c>
      <c r="B8" s="10" t="s">
        <v>17</v>
      </c>
      <c r="C8" s="10">
        <v>18878</v>
      </c>
      <c r="H8" s="10">
        <f t="shared" si="1"/>
        <v>18878</v>
      </c>
      <c r="I8" s="31">
        <f t="shared" si="2"/>
        <v>1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2">
        <f t="shared" si="3"/>
        <v>1147.4005607982078</v>
      </c>
    </row>
    <row r="9" spans="1:14" x14ac:dyDescent="0.25">
      <c r="A9" s="10">
        <v>912631532</v>
      </c>
      <c r="B9" s="10" t="s">
        <v>51</v>
      </c>
      <c r="E9" s="10">
        <v>165652</v>
      </c>
      <c r="H9" s="10">
        <f t="shared" si="1"/>
        <v>165652</v>
      </c>
      <c r="I9" s="31">
        <f t="shared" si="2"/>
        <v>0</v>
      </c>
      <c r="J9" s="31">
        <f t="shared" si="0"/>
        <v>0</v>
      </c>
      <c r="K9" s="31">
        <f t="shared" si="0"/>
        <v>1</v>
      </c>
      <c r="L9" s="31">
        <f t="shared" si="0"/>
        <v>0</v>
      </c>
      <c r="M9" s="31">
        <f t="shared" si="0"/>
        <v>0</v>
      </c>
      <c r="N9" s="32">
        <f t="shared" si="3"/>
        <v>577.14178048631254</v>
      </c>
    </row>
    <row r="10" spans="1:14" x14ac:dyDescent="0.25">
      <c r="A10" s="10">
        <v>914385261</v>
      </c>
      <c r="B10" s="10" t="s">
        <v>34</v>
      </c>
      <c r="F10" s="10">
        <v>9168</v>
      </c>
      <c r="H10" s="10">
        <f t="shared" si="1"/>
        <v>9168</v>
      </c>
      <c r="I10" s="31">
        <f t="shared" si="2"/>
        <v>0</v>
      </c>
      <c r="J10" s="31">
        <f t="shared" si="0"/>
        <v>0</v>
      </c>
      <c r="K10" s="31">
        <f t="shared" si="0"/>
        <v>0</v>
      </c>
      <c r="L10" s="31">
        <f t="shared" si="0"/>
        <v>1</v>
      </c>
      <c r="M10" s="31">
        <f t="shared" si="0"/>
        <v>0</v>
      </c>
      <c r="N10" s="32">
        <f t="shared" si="3"/>
        <v>397.73849263389297</v>
      </c>
    </row>
    <row r="11" spans="1:14" x14ac:dyDescent="0.25">
      <c r="A11" s="10">
        <v>915635857</v>
      </c>
      <c r="B11" s="10" t="s">
        <v>19</v>
      </c>
      <c r="D11" s="10">
        <v>116549</v>
      </c>
      <c r="H11" s="10">
        <f t="shared" si="1"/>
        <v>116549</v>
      </c>
      <c r="I11" s="31">
        <f t="shared" si="2"/>
        <v>0</v>
      </c>
      <c r="J11" s="31">
        <f t="shared" si="0"/>
        <v>1</v>
      </c>
      <c r="K11" s="31">
        <f t="shared" si="0"/>
        <v>0</v>
      </c>
      <c r="L11" s="31">
        <f t="shared" si="0"/>
        <v>0</v>
      </c>
      <c r="M11" s="31">
        <f t="shared" si="0"/>
        <v>0</v>
      </c>
      <c r="N11" s="32">
        <f t="shared" si="3"/>
        <v>1164.8103921863576</v>
      </c>
    </row>
    <row r="12" spans="1:14" x14ac:dyDescent="0.25">
      <c r="A12" s="10">
        <v>915729290</v>
      </c>
      <c r="B12" s="10" t="s">
        <v>85</v>
      </c>
      <c r="D12" s="10">
        <v>11694</v>
      </c>
      <c r="G12" s="10">
        <v>0</v>
      </c>
      <c r="H12" s="10">
        <f t="shared" si="1"/>
        <v>11694</v>
      </c>
      <c r="I12" s="31">
        <f t="shared" si="2"/>
        <v>0</v>
      </c>
      <c r="J12" s="31">
        <f t="shared" si="0"/>
        <v>1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2">
        <f t="shared" si="3"/>
        <v>1164.8103921863576</v>
      </c>
    </row>
    <row r="13" spans="1:14" x14ac:dyDescent="0.25">
      <c r="A13" s="10">
        <v>916319908</v>
      </c>
      <c r="B13" s="10" t="s">
        <v>82</v>
      </c>
      <c r="C13" s="10">
        <v>29924</v>
      </c>
      <c r="H13" s="10">
        <f t="shared" si="1"/>
        <v>29924</v>
      </c>
      <c r="I13" s="31">
        <f t="shared" si="2"/>
        <v>1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2">
        <f t="shared" si="3"/>
        <v>1147.4005607982078</v>
      </c>
    </row>
    <row r="14" spans="1:14" x14ac:dyDescent="0.25">
      <c r="A14" s="10">
        <v>916574894</v>
      </c>
      <c r="B14" s="10" t="s">
        <v>73</v>
      </c>
      <c r="D14" s="10">
        <v>7759</v>
      </c>
      <c r="H14" s="10">
        <f t="shared" si="1"/>
        <v>7759</v>
      </c>
      <c r="I14" s="31">
        <f t="shared" si="2"/>
        <v>0</v>
      </c>
      <c r="J14" s="31">
        <f t="shared" si="0"/>
        <v>1</v>
      </c>
      <c r="K14" s="31">
        <f t="shared" si="0"/>
        <v>0</v>
      </c>
      <c r="L14" s="31">
        <f t="shared" si="0"/>
        <v>0</v>
      </c>
      <c r="M14" s="31">
        <f t="shared" si="0"/>
        <v>0</v>
      </c>
      <c r="N14" s="32">
        <f t="shared" si="3"/>
        <v>1164.8103921863576</v>
      </c>
    </row>
    <row r="15" spans="1:14" x14ac:dyDescent="0.25">
      <c r="A15" s="10">
        <v>916763476</v>
      </c>
      <c r="B15" s="10" t="s">
        <v>77</v>
      </c>
      <c r="D15" s="10">
        <v>970</v>
      </c>
      <c r="H15" s="10">
        <f t="shared" si="1"/>
        <v>970</v>
      </c>
      <c r="I15" s="31">
        <f t="shared" si="2"/>
        <v>0</v>
      </c>
      <c r="J15" s="31">
        <f t="shared" si="0"/>
        <v>1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2">
        <f t="shared" si="3"/>
        <v>1164.8103921863576</v>
      </c>
    </row>
    <row r="16" spans="1:14" x14ac:dyDescent="0.25">
      <c r="A16" s="10">
        <v>917424799</v>
      </c>
      <c r="B16" s="10" t="s">
        <v>42</v>
      </c>
      <c r="F16" s="10">
        <v>142267</v>
      </c>
      <c r="H16" s="10">
        <f t="shared" si="1"/>
        <v>142267</v>
      </c>
      <c r="I16" s="31">
        <f t="shared" si="2"/>
        <v>0</v>
      </c>
      <c r="J16" s="31">
        <f t="shared" si="0"/>
        <v>0</v>
      </c>
      <c r="K16" s="31">
        <f t="shared" si="0"/>
        <v>0</v>
      </c>
      <c r="L16" s="31">
        <f t="shared" si="0"/>
        <v>1</v>
      </c>
      <c r="M16" s="31">
        <f t="shared" si="0"/>
        <v>0</v>
      </c>
      <c r="N16" s="32">
        <f t="shared" si="3"/>
        <v>397.73849263389297</v>
      </c>
    </row>
    <row r="17" spans="1:14" x14ac:dyDescent="0.25">
      <c r="A17" s="10">
        <v>917537534</v>
      </c>
      <c r="B17" s="10" t="s">
        <v>30</v>
      </c>
      <c r="C17" s="10">
        <v>0</v>
      </c>
      <c r="D17" s="10">
        <v>1341</v>
      </c>
      <c r="G17" s="10">
        <v>7938</v>
      </c>
      <c r="H17" s="10">
        <f t="shared" si="1"/>
        <v>9279</v>
      </c>
      <c r="I17" s="31">
        <f t="shared" si="2"/>
        <v>0</v>
      </c>
      <c r="J17" s="31">
        <f t="shared" si="0"/>
        <v>0.14451988360814744</v>
      </c>
      <c r="K17" s="31">
        <f t="shared" si="0"/>
        <v>0</v>
      </c>
      <c r="L17" s="31">
        <f t="shared" si="0"/>
        <v>0</v>
      </c>
      <c r="M17" s="31">
        <f>G17/$H17</f>
        <v>0.85548011639185262</v>
      </c>
      <c r="N17" s="32">
        <f t="shared" si="3"/>
        <v>1142.0918208709297</v>
      </c>
    </row>
    <row r="18" spans="1:14" x14ac:dyDescent="0.25">
      <c r="A18" s="10">
        <v>917743193</v>
      </c>
      <c r="B18" s="10" t="s">
        <v>4</v>
      </c>
      <c r="C18" s="10">
        <v>9766</v>
      </c>
      <c r="H18" s="10">
        <f t="shared" si="1"/>
        <v>9766</v>
      </c>
      <c r="I18" s="31">
        <f t="shared" si="2"/>
        <v>1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2">
        <f t="shared" si="3"/>
        <v>1147.4005607982078</v>
      </c>
    </row>
    <row r="19" spans="1:14" x14ac:dyDescent="0.25">
      <c r="A19" s="10">
        <v>917856222</v>
      </c>
      <c r="B19" s="10" t="s">
        <v>49</v>
      </c>
      <c r="C19" s="10">
        <v>21630</v>
      </c>
      <c r="H19" s="10">
        <f t="shared" si="1"/>
        <v>21630</v>
      </c>
      <c r="I19" s="31">
        <f t="shared" si="2"/>
        <v>1</v>
      </c>
      <c r="J19" s="31">
        <f t="shared" si="0"/>
        <v>0</v>
      </c>
      <c r="K19" s="31">
        <f t="shared" si="0"/>
        <v>0</v>
      </c>
      <c r="L19" s="31">
        <f t="shared" si="0"/>
        <v>0</v>
      </c>
      <c r="M19" s="31">
        <f t="shared" si="0"/>
        <v>0</v>
      </c>
      <c r="N19" s="32">
        <f t="shared" si="3"/>
        <v>1147.4005607982078</v>
      </c>
    </row>
    <row r="20" spans="1:14" x14ac:dyDescent="0.25">
      <c r="A20" s="10">
        <v>917983550</v>
      </c>
      <c r="B20" s="10" t="s">
        <v>78</v>
      </c>
      <c r="F20" s="10">
        <v>8690</v>
      </c>
      <c r="H20" s="10">
        <f t="shared" si="1"/>
        <v>8690</v>
      </c>
      <c r="I20" s="31">
        <f t="shared" si="2"/>
        <v>0</v>
      </c>
      <c r="J20" s="31">
        <f t="shared" si="2"/>
        <v>0</v>
      </c>
      <c r="K20" s="31">
        <f t="shared" si="2"/>
        <v>0</v>
      </c>
      <c r="L20" s="31">
        <f t="shared" si="2"/>
        <v>1</v>
      </c>
      <c r="M20" s="31">
        <f t="shared" si="2"/>
        <v>0</v>
      </c>
      <c r="N20" s="32">
        <f t="shared" si="3"/>
        <v>397.73849263389297</v>
      </c>
    </row>
    <row r="21" spans="1:14" x14ac:dyDescent="0.25">
      <c r="A21" s="10">
        <v>918312730</v>
      </c>
      <c r="B21" s="10" t="s">
        <v>16</v>
      </c>
      <c r="D21" s="10">
        <v>21560</v>
      </c>
      <c r="H21" s="10">
        <f t="shared" si="1"/>
        <v>21560</v>
      </c>
      <c r="I21" s="31">
        <f t="shared" si="2"/>
        <v>0</v>
      </c>
      <c r="J21" s="31">
        <f t="shared" si="2"/>
        <v>1</v>
      </c>
      <c r="K21" s="31">
        <f t="shared" si="2"/>
        <v>0</v>
      </c>
      <c r="L21" s="31">
        <f t="shared" si="2"/>
        <v>0</v>
      </c>
      <c r="M21" s="31">
        <f t="shared" si="2"/>
        <v>0</v>
      </c>
      <c r="N21" s="32">
        <f t="shared" si="3"/>
        <v>1164.8103921863576</v>
      </c>
    </row>
    <row r="22" spans="1:14" x14ac:dyDescent="0.25">
      <c r="A22" s="10">
        <v>918999361</v>
      </c>
      <c r="B22" s="10" t="s">
        <v>84</v>
      </c>
      <c r="G22" s="10">
        <v>20341</v>
      </c>
      <c r="H22" s="10">
        <f t="shared" si="1"/>
        <v>20341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0</v>
      </c>
      <c r="M22" s="31">
        <f t="shared" si="2"/>
        <v>1</v>
      </c>
      <c r="N22" s="32">
        <f t="shared" si="3"/>
        <v>1138.2538762836296</v>
      </c>
    </row>
    <row r="23" spans="1:14" x14ac:dyDescent="0.25">
      <c r="A23" s="10">
        <v>919173122</v>
      </c>
      <c r="B23" s="10" t="s">
        <v>48</v>
      </c>
      <c r="F23" s="10">
        <v>8788</v>
      </c>
      <c r="H23" s="10">
        <f t="shared" si="1"/>
        <v>8788</v>
      </c>
      <c r="I23" s="31">
        <f t="shared" si="2"/>
        <v>0</v>
      </c>
      <c r="J23" s="31">
        <f t="shared" si="2"/>
        <v>0</v>
      </c>
      <c r="K23" s="31">
        <f t="shared" si="2"/>
        <v>0</v>
      </c>
      <c r="L23" s="31">
        <f t="shared" si="2"/>
        <v>1</v>
      </c>
      <c r="M23" s="31">
        <f t="shared" si="2"/>
        <v>0</v>
      </c>
      <c r="N23" s="32">
        <f t="shared" si="3"/>
        <v>397.73849263389297</v>
      </c>
    </row>
    <row r="24" spans="1:14" x14ac:dyDescent="0.25">
      <c r="A24" s="10">
        <v>919415096</v>
      </c>
      <c r="B24" s="10" t="s">
        <v>33</v>
      </c>
      <c r="G24" s="10">
        <v>12654</v>
      </c>
      <c r="H24" s="10">
        <f t="shared" si="1"/>
        <v>12654</v>
      </c>
      <c r="I24" s="31">
        <f t="shared" si="2"/>
        <v>0</v>
      </c>
      <c r="J24" s="31">
        <f t="shared" si="2"/>
        <v>0</v>
      </c>
      <c r="K24" s="31">
        <f t="shared" si="2"/>
        <v>0</v>
      </c>
      <c r="L24" s="31">
        <f t="shared" si="2"/>
        <v>0</v>
      </c>
      <c r="M24" s="31">
        <f t="shared" si="2"/>
        <v>1</v>
      </c>
      <c r="N24" s="32">
        <f t="shared" si="3"/>
        <v>1138.2538762836296</v>
      </c>
    </row>
    <row r="25" spans="1:14" x14ac:dyDescent="0.25">
      <c r="A25" s="10">
        <v>919884452</v>
      </c>
      <c r="B25" s="10" t="s">
        <v>62</v>
      </c>
      <c r="C25" s="10">
        <v>6938</v>
      </c>
      <c r="D25" s="10">
        <v>0</v>
      </c>
      <c r="H25" s="10">
        <f t="shared" si="1"/>
        <v>6938</v>
      </c>
      <c r="I25" s="31">
        <f t="shared" si="2"/>
        <v>1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2">
        <f t="shared" si="3"/>
        <v>1147.4005607982078</v>
      </c>
    </row>
    <row r="26" spans="1:14" x14ac:dyDescent="0.25">
      <c r="A26" s="10">
        <v>920295975</v>
      </c>
      <c r="B26" s="10" t="s">
        <v>64</v>
      </c>
      <c r="E26" s="10">
        <v>2429</v>
      </c>
      <c r="H26" s="10">
        <f t="shared" si="1"/>
        <v>2429</v>
      </c>
      <c r="I26" s="31">
        <f t="shared" si="2"/>
        <v>0</v>
      </c>
      <c r="J26" s="31">
        <f t="shared" si="2"/>
        <v>0</v>
      </c>
      <c r="K26" s="31">
        <f t="shared" si="2"/>
        <v>1</v>
      </c>
      <c r="L26" s="31">
        <f t="shared" si="2"/>
        <v>0</v>
      </c>
      <c r="M26" s="31">
        <f t="shared" si="2"/>
        <v>0</v>
      </c>
      <c r="N26" s="32">
        <f t="shared" si="3"/>
        <v>577.14178048631254</v>
      </c>
    </row>
    <row r="27" spans="1:14" x14ac:dyDescent="0.25">
      <c r="A27" s="10">
        <v>921025610</v>
      </c>
      <c r="B27" s="10" t="s">
        <v>87</v>
      </c>
      <c r="F27" s="10">
        <v>6636</v>
      </c>
      <c r="H27" s="10">
        <f t="shared" si="1"/>
        <v>6636</v>
      </c>
      <c r="I27" s="31">
        <f t="shared" si="2"/>
        <v>0</v>
      </c>
      <c r="J27" s="31">
        <f t="shared" si="2"/>
        <v>0</v>
      </c>
      <c r="K27" s="31">
        <f t="shared" si="2"/>
        <v>0</v>
      </c>
      <c r="L27" s="31">
        <f t="shared" si="2"/>
        <v>1</v>
      </c>
      <c r="M27" s="31">
        <f t="shared" si="2"/>
        <v>0</v>
      </c>
      <c r="N27" s="32">
        <f t="shared" si="3"/>
        <v>397.73849263389297</v>
      </c>
    </row>
    <row r="28" spans="1:14" x14ac:dyDescent="0.25">
      <c r="A28" s="10">
        <v>921680554</v>
      </c>
      <c r="B28" s="10" t="s">
        <v>2</v>
      </c>
      <c r="F28" s="10">
        <v>6689</v>
      </c>
      <c r="H28" s="10">
        <f t="shared" si="1"/>
        <v>6689</v>
      </c>
      <c r="I28" s="31">
        <f t="shared" si="2"/>
        <v>0</v>
      </c>
      <c r="J28" s="31">
        <f t="shared" si="2"/>
        <v>0</v>
      </c>
      <c r="K28" s="31">
        <f t="shared" si="2"/>
        <v>0</v>
      </c>
      <c r="L28" s="31">
        <f t="shared" si="2"/>
        <v>1</v>
      </c>
      <c r="M28" s="31">
        <f t="shared" si="2"/>
        <v>0</v>
      </c>
      <c r="N28" s="32">
        <f t="shared" si="3"/>
        <v>397.73849263389297</v>
      </c>
    </row>
    <row r="29" spans="1:14" x14ac:dyDescent="0.25">
      <c r="A29" s="10">
        <v>921683057</v>
      </c>
      <c r="B29" s="10" t="s">
        <v>83</v>
      </c>
      <c r="F29" s="10">
        <v>19106</v>
      </c>
      <c r="H29" s="10">
        <f t="shared" si="1"/>
        <v>19106</v>
      </c>
      <c r="I29" s="31">
        <f t="shared" si="2"/>
        <v>0</v>
      </c>
      <c r="J29" s="31">
        <f t="shared" si="2"/>
        <v>0</v>
      </c>
      <c r="K29" s="31">
        <f t="shared" si="2"/>
        <v>0</v>
      </c>
      <c r="L29" s="31">
        <f t="shared" si="2"/>
        <v>1</v>
      </c>
      <c r="M29" s="31">
        <f t="shared" si="2"/>
        <v>0</v>
      </c>
      <c r="N29" s="32">
        <f t="shared" si="3"/>
        <v>397.73849263389297</v>
      </c>
    </row>
    <row r="30" spans="1:14" x14ac:dyDescent="0.25">
      <c r="A30" s="10">
        <v>921688679</v>
      </c>
      <c r="B30" s="10" t="s">
        <v>53</v>
      </c>
      <c r="E30" s="10">
        <v>40809</v>
      </c>
      <c r="H30" s="10">
        <f t="shared" si="1"/>
        <v>40809</v>
      </c>
      <c r="I30" s="31">
        <f t="shared" si="2"/>
        <v>0</v>
      </c>
      <c r="J30" s="31">
        <f t="shared" si="2"/>
        <v>0</v>
      </c>
      <c r="K30" s="31">
        <f t="shared" si="2"/>
        <v>1</v>
      </c>
      <c r="L30" s="31">
        <f t="shared" si="2"/>
        <v>0</v>
      </c>
      <c r="M30" s="31">
        <f t="shared" si="2"/>
        <v>0</v>
      </c>
      <c r="N30" s="32">
        <f t="shared" si="3"/>
        <v>577.14178048631254</v>
      </c>
    </row>
    <row r="31" spans="1:14" x14ac:dyDescent="0.25">
      <c r="A31" s="10">
        <v>921699905</v>
      </c>
      <c r="B31" s="10" t="s">
        <v>63</v>
      </c>
      <c r="E31" s="10">
        <v>1196</v>
      </c>
      <c r="H31" s="10">
        <f t="shared" si="1"/>
        <v>1196</v>
      </c>
      <c r="I31" s="31">
        <f t="shared" si="2"/>
        <v>0</v>
      </c>
      <c r="J31" s="31">
        <f t="shared" si="2"/>
        <v>0</v>
      </c>
      <c r="K31" s="31">
        <f t="shared" si="2"/>
        <v>1</v>
      </c>
      <c r="L31" s="31">
        <f t="shared" si="2"/>
        <v>0</v>
      </c>
      <c r="M31" s="31">
        <f t="shared" si="2"/>
        <v>0</v>
      </c>
      <c r="N31" s="32">
        <f t="shared" si="3"/>
        <v>577.14178048631254</v>
      </c>
    </row>
    <row r="32" spans="1:14" x14ac:dyDescent="0.25">
      <c r="A32" s="10">
        <v>922694435</v>
      </c>
      <c r="B32" s="10" t="s">
        <v>69</v>
      </c>
      <c r="G32" s="10">
        <v>4422</v>
      </c>
      <c r="H32" s="10">
        <f t="shared" si="1"/>
        <v>4422</v>
      </c>
      <c r="I32" s="31">
        <f t="shared" si="2"/>
        <v>0</v>
      </c>
      <c r="J32" s="31">
        <f t="shared" si="2"/>
        <v>0</v>
      </c>
      <c r="K32" s="31">
        <f t="shared" si="2"/>
        <v>0</v>
      </c>
      <c r="L32" s="31">
        <f t="shared" si="2"/>
        <v>0</v>
      </c>
      <c r="M32" s="31">
        <f t="shared" si="2"/>
        <v>1</v>
      </c>
      <c r="N32" s="32">
        <f t="shared" si="3"/>
        <v>1138.2538762836296</v>
      </c>
    </row>
    <row r="33" spans="1:14" x14ac:dyDescent="0.25">
      <c r="A33" s="10">
        <v>923050612</v>
      </c>
      <c r="B33" s="10" t="s">
        <v>28</v>
      </c>
      <c r="G33" s="10">
        <v>5560</v>
      </c>
      <c r="H33" s="10">
        <f t="shared" si="1"/>
        <v>5560</v>
      </c>
      <c r="I33" s="31">
        <f t="shared" si="2"/>
        <v>0</v>
      </c>
      <c r="J33" s="31">
        <f t="shared" si="2"/>
        <v>0</v>
      </c>
      <c r="K33" s="31">
        <f t="shared" si="2"/>
        <v>0</v>
      </c>
      <c r="L33" s="31">
        <f t="shared" si="2"/>
        <v>0</v>
      </c>
      <c r="M33" s="31">
        <f t="shared" si="2"/>
        <v>1</v>
      </c>
      <c r="N33" s="32">
        <f t="shared" si="3"/>
        <v>1138.2538762836296</v>
      </c>
    </row>
    <row r="34" spans="1:14" x14ac:dyDescent="0.25">
      <c r="A34" s="10">
        <v>923152601</v>
      </c>
      <c r="B34" s="10" t="s">
        <v>39</v>
      </c>
      <c r="F34" s="10">
        <v>16887</v>
      </c>
      <c r="H34" s="10">
        <f t="shared" si="1"/>
        <v>16887</v>
      </c>
      <c r="I34" s="31">
        <f t="shared" si="2"/>
        <v>0</v>
      </c>
      <c r="J34" s="31">
        <f t="shared" si="2"/>
        <v>0</v>
      </c>
      <c r="K34" s="31">
        <f t="shared" si="2"/>
        <v>0</v>
      </c>
      <c r="L34" s="31">
        <f t="shared" si="2"/>
        <v>1</v>
      </c>
      <c r="M34" s="31">
        <f t="shared" si="2"/>
        <v>0</v>
      </c>
      <c r="N34" s="32">
        <f t="shared" si="3"/>
        <v>397.73849263389297</v>
      </c>
    </row>
    <row r="35" spans="1:14" x14ac:dyDescent="0.25">
      <c r="A35" s="10">
        <v>923354204</v>
      </c>
      <c r="B35" s="10" t="s">
        <v>20</v>
      </c>
      <c r="C35" s="10">
        <v>0</v>
      </c>
      <c r="E35" s="10">
        <v>46940</v>
      </c>
      <c r="H35" s="10">
        <f t="shared" si="1"/>
        <v>46940</v>
      </c>
      <c r="I35" s="31">
        <f t="shared" si="2"/>
        <v>0</v>
      </c>
      <c r="J35" s="31">
        <f t="shared" si="2"/>
        <v>0</v>
      </c>
      <c r="K35" s="31">
        <f t="shared" si="2"/>
        <v>1</v>
      </c>
      <c r="L35" s="31">
        <f t="shared" si="2"/>
        <v>0</v>
      </c>
      <c r="M35" s="31">
        <f t="shared" si="2"/>
        <v>0</v>
      </c>
      <c r="N35" s="32">
        <f t="shared" si="3"/>
        <v>577.14178048631254</v>
      </c>
    </row>
    <row r="36" spans="1:14" x14ac:dyDescent="0.25">
      <c r="A36" s="10">
        <v>923436596</v>
      </c>
      <c r="B36" s="10" t="s">
        <v>37</v>
      </c>
      <c r="C36" s="10">
        <v>15851</v>
      </c>
      <c r="E36" s="10">
        <v>118</v>
      </c>
      <c r="H36" s="10">
        <f t="shared" si="1"/>
        <v>15969</v>
      </c>
      <c r="I36" s="31">
        <f t="shared" si="2"/>
        <v>0.9926106831986975</v>
      </c>
      <c r="J36" s="31">
        <f t="shared" si="2"/>
        <v>0</v>
      </c>
      <c r="K36" s="31">
        <f t="shared" si="2"/>
        <v>7.3893168013025234E-3</v>
      </c>
      <c r="L36" s="31">
        <f t="shared" si="2"/>
        <v>0</v>
      </c>
      <c r="M36" s="31">
        <f t="shared" si="2"/>
        <v>0</v>
      </c>
      <c r="N36" s="32">
        <f t="shared" si="3"/>
        <v>1143.1867380117587</v>
      </c>
    </row>
    <row r="37" spans="1:14" x14ac:dyDescent="0.25">
      <c r="A37" s="10">
        <v>923488960</v>
      </c>
      <c r="B37" s="10" t="s">
        <v>14</v>
      </c>
      <c r="C37" s="10">
        <v>11052</v>
      </c>
      <c r="H37" s="10">
        <f t="shared" si="1"/>
        <v>11052</v>
      </c>
      <c r="I37" s="31">
        <f t="shared" si="2"/>
        <v>1</v>
      </c>
      <c r="J37" s="31">
        <f t="shared" si="2"/>
        <v>0</v>
      </c>
      <c r="K37" s="31">
        <f t="shared" si="2"/>
        <v>0</v>
      </c>
      <c r="L37" s="31">
        <f t="shared" si="2"/>
        <v>0</v>
      </c>
      <c r="M37" s="31">
        <f t="shared" si="2"/>
        <v>0</v>
      </c>
      <c r="N37" s="32">
        <f t="shared" si="3"/>
        <v>1147.4005607982078</v>
      </c>
    </row>
    <row r="38" spans="1:14" x14ac:dyDescent="0.25">
      <c r="A38" s="10">
        <v>923789324</v>
      </c>
      <c r="B38" s="10" t="s">
        <v>38</v>
      </c>
      <c r="G38" s="10">
        <v>7639</v>
      </c>
      <c r="H38" s="10">
        <f t="shared" si="1"/>
        <v>7639</v>
      </c>
      <c r="I38" s="31">
        <f t="shared" si="2"/>
        <v>0</v>
      </c>
      <c r="J38" s="31">
        <f t="shared" si="2"/>
        <v>0</v>
      </c>
      <c r="K38" s="31">
        <f t="shared" si="2"/>
        <v>0</v>
      </c>
      <c r="L38" s="31">
        <f t="shared" si="2"/>
        <v>0</v>
      </c>
      <c r="M38" s="31">
        <f t="shared" si="2"/>
        <v>1</v>
      </c>
      <c r="N38" s="32">
        <f t="shared" si="3"/>
        <v>1138.2538762836296</v>
      </c>
    </row>
    <row r="39" spans="1:14" x14ac:dyDescent="0.25">
      <c r="A39" s="10">
        <v>923819177</v>
      </c>
      <c r="B39" s="10" t="s">
        <v>65</v>
      </c>
      <c r="E39" s="10">
        <v>14912</v>
      </c>
      <c r="H39" s="10">
        <f t="shared" si="1"/>
        <v>14912</v>
      </c>
      <c r="I39" s="31">
        <f t="shared" si="2"/>
        <v>0</v>
      </c>
      <c r="J39" s="31">
        <f t="shared" si="2"/>
        <v>0</v>
      </c>
      <c r="K39" s="31">
        <f t="shared" si="2"/>
        <v>1</v>
      </c>
      <c r="L39" s="31">
        <f t="shared" si="2"/>
        <v>0</v>
      </c>
      <c r="M39" s="31">
        <f t="shared" si="2"/>
        <v>0</v>
      </c>
      <c r="N39" s="32">
        <f t="shared" si="3"/>
        <v>577.14178048631254</v>
      </c>
    </row>
    <row r="40" spans="1:14" x14ac:dyDescent="0.25">
      <c r="A40" s="10">
        <v>923833706</v>
      </c>
      <c r="B40" s="10" t="s">
        <v>46</v>
      </c>
      <c r="D40" s="10">
        <v>7305</v>
      </c>
      <c r="H40" s="10">
        <f t="shared" si="1"/>
        <v>7305</v>
      </c>
      <c r="I40" s="31">
        <f t="shared" si="2"/>
        <v>0</v>
      </c>
      <c r="J40" s="31">
        <f t="shared" si="2"/>
        <v>1</v>
      </c>
      <c r="K40" s="31">
        <f t="shared" si="2"/>
        <v>0</v>
      </c>
      <c r="L40" s="31">
        <f t="shared" si="2"/>
        <v>0</v>
      </c>
      <c r="M40" s="31">
        <f t="shared" si="2"/>
        <v>0</v>
      </c>
      <c r="N40" s="32">
        <f t="shared" si="3"/>
        <v>1164.8103921863576</v>
      </c>
    </row>
    <row r="41" spans="1:14" x14ac:dyDescent="0.25">
      <c r="A41" s="10">
        <v>923934138</v>
      </c>
      <c r="B41" s="10" t="s">
        <v>9</v>
      </c>
      <c r="D41" s="10">
        <v>8469</v>
      </c>
      <c r="H41" s="10">
        <f t="shared" si="1"/>
        <v>8469</v>
      </c>
      <c r="I41" s="31">
        <f t="shared" si="2"/>
        <v>0</v>
      </c>
      <c r="J41" s="31">
        <f t="shared" si="2"/>
        <v>1</v>
      </c>
      <c r="K41" s="31">
        <f t="shared" si="2"/>
        <v>0</v>
      </c>
      <c r="L41" s="31">
        <f t="shared" si="2"/>
        <v>0</v>
      </c>
      <c r="M41" s="31">
        <f t="shared" si="2"/>
        <v>0</v>
      </c>
      <c r="N41" s="32">
        <f t="shared" si="3"/>
        <v>1164.8103921863576</v>
      </c>
    </row>
    <row r="42" spans="1:14" x14ac:dyDescent="0.25">
      <c r="A42" s="10">
        <v>923993355</v>
      </c>
      <c r="B42" s="10" t="s">
        <v>52</v>
      </c>
      <c r="F42" s="10">
        <v>12524</v>
      </c>
      <c r="H42" s="10">
        <f t="shared" si="1"/>
        <v>12524</v>
      </c>
      <c r="I42" s="31">
        <f t="shared" si="2"/>
        <v>0</v>
      </c>
      <c r="J42" s="31">
        <f t="shared" si="2"/>
        <v>0</v>
      </c>
      <c r="K42" s="31">
        <f t="shared" si="2"/>
        <v>0</v>
      </c>
      <c r="L42" s="31">
        <f t="shared" si="2"/>
        <v>1</v>
      </c>
      <c r="M42" s="31">
        <f t="shared" si="2"/>
        <v>0</v>
      </c>
      <c r="N42" s="32">
        <f t="shared" si="3"/>
        <v>397.73849263389297</v>
      </c>
    </row>
    <row r="43" spans="1:14" x14ac:dyDescent="0.25">
      <c r="A43" s="10">
        <v>924004150</v>
      </c>
      <c r="B43" s="10" t="s">
        <v>27</v>
      </c>
      <c r="D43" s="10">
        <v>7053</v>
      </c>
      <c r="H43" s="10">
        <f t="shared" si="1"/>
        <v>7053</v>
      </c>
      <c r="I43" s="31">
        <f t="shared" si="2"/>
        <v>0</v>
      </c>
      <c r="J43" s="31">
        <f t="shared" si="2"/>
        <v>1</v>
      </c>
      <c r="K43" s="31">
        <f t="shared" si="2"/>
        <v>0</v>
      </c>
      <c r="L43" s="31">
        <f t="shared" si="2"/>
        <v>0</v>
      </c>
      <c r="M43" s="31">
        <f t="shared" si="2"/>
        <v>0</v>
      </c>
      <c r="N43" s="32">
        <f t="shared" si="3"/>
        <v>1164.8103921863576</v>
      </c>
    </row>
    <row r="44" spans="1:14" x14ac:dyDescent="0.25">
      <c r="A44" s="10">
        <v>924330678</v>
      </c>
      <c r="B44" s="10" t="s">
        <v>70</v>
      </c>
      <c r="E44" s="10">
        <v>6220</v>
      </c>
      <c r="H44" s="10">
        <f t="shared" si="1"/>
        <v>6220</v>
      </c>
      <c r="I44" s="31">
        <f t="shared" si="2"/>
        <v>0</v>
      </c>
      <c r="J44" s="31">
        <f t="shared" si="2"/>
        <v>0</v>
      </c>
      <c r="K44" s="31">
        <f t="shared" si="2"/>
        <v>1</v>
      </c>
      <c r="L44" s="31">
        <f t="shared" si="2"/>
        <v>0</v>
      </c>
      <c r="M44" s="31">
        <f t="shared" si="2"/>
        <v>0</v>
      </c>
      <c r="N44" s="32">
        <f t="shared" si="3"/>
        <v>577.14178048631254</v>
      </c>
    </row>
    <row r="45" spans="1:14" x14ac:dyDescent="0.25">
      <c r="A45" s="10">
        <v>924527994</v>
      </c>
      <c r="B45" s="10" t="s">
        <v>8</v>
      </c>
      <c r="G45" s="10">
        <v>7309</v>
      </c>
      <c r="H45" s="10">
        <f t="shared" si="1"/>
        <v>7309</v>
      </c>
      <c r="I45" s="31">
        <f t="shared" si="2"/>
        <v>0</v>
      </c>
      <c r="J45" s="31">
        <f t="shared" si="2"/>
        <v>0</v>
      </c>
      <c r="K45" s="31">
        <f t="shared" si="2"/>
        <v>0</v>
      </c>
      <c r="L45" s="31">
        <f t="shared" si="2"/>
        <v>0</v>
      </c>
      <c r="M45" s="31">
        <f t="shared" si="2"/>
        <v>1</v>
      </c>
      <c r="N45" s="32">
        <f t="shared" si="3"/>
        <v>1138.2538762836296</v>
      </c>
    </row>
    <row r="46" spans="1:14" x14ac:dyDescent="0.25">
      <c r="A46" s="10">
        <v>924619260</v>
      </c>
      <c r="B46" s="10" t="s">
        <v>71</v>
      </c>
      <c r="G46" s="10">
        <v>29817</v>
      </c>
      <c r="H46" s="10">
        <f t="shared" si="1"/>
        <v>29817</v>
      </c>
      <c r="I46" s="31">
        <f t="shared" si="2"/>
        <v>0</v>
      </c>
      <c r="J46" s="31">
        <f t="shared" si="2"/>
        <v>0</v>
      </c>
      <c r="K46" s="31">
        <f t="shared" si="2"/>
        <v>0</v>
      </c>
      <c r="L46" s="31">
        <f t="shared" si="2"/>
        <v>0</v>
      </c>
      <c r="M46" s="31">
        <f t="shared" si="2"/>
        <v>1</v>
      </c>
      <c r="N46" s="32">
        <f t="shared" si="3"/>
        <v>1138.2538762836296</v>
      </c>
    </row>
    <row r="47" spans="1:14" x14ac:dyDescent="0.25">
      <c r="A47" s="10">
        <v>924862602</v>
      </c>
      <c r="B47" s="10" t="s">
        <v>10</v>
      </c>
      <c r="D47" s="10">
        <v>4289</v>
      </c>
      <c r="H47" s="10">
        <f t="shared" si="1"/>
        <v>4289</v>
      </c>
      <c r="I47" s="31">
        <f t="shared" si="2"/>
        <v>0</v>
      </c>
      <c r="J47" s="31">
        <f t="shared" si="2"/>
        <v>1</v>
      </c>
      <c r="K47" s="31">
        <f t="shared" si="2"/>
        <v>0</v>
      </c>
      <c r="L47" s="31">
        <f t="shared" si="2"/>
        <v>0</v>
      </c>
      <c r="M47" s="31">
        <f t="shared" si="2"/>
        <v>0</v>
      </c>
      <c r="N47" s="32">
        <f t="shared" si="3"/>
        <v>1164.8103921863576</v>
      </c>
    </row>
    <row r="48" spans="1:14" x14ac:dyDescent="0.25">
      <c r="A48" s="10">
        <v>924868759</v>
      </c>
      <c r="B48" s="10" t="s">
        <v>41</v>
      </c>
      <c r="F48" s="10">
        <v>16742</v>
      </c>
      <c r="H48" s="10">
        <f t="shared" si="1"/>
        <v>16742</v>
      </c>
      <c r="I48" s="31">
        <f t="shared" si="2"/>
        <v>0</v>
      </c>
      <c r="J48" s="31">
        <f t="shared" si="2"/>
        <v>0</v>
      </c>
      <c r="K48" s="31">
        <f t="shared" si="2"/>
        <v>0</v>
      </c>
      <c r="L48" s="31">
        <f t="shared" si="2"/>
        <v>1</v>
      </c>
      <c r="M48" s="31">
        <f t="shared" si="2"/>
        <v>0</v>
      </c>
      <c r="N48" s="32">
        <f t="shared" si="3"/>
        <v>397.73849263389297</v>
      </c>
    </row>
    <row r="49" spans="1:14" x14ac:dyDescent="0.25">
      <c r="A49" s="10">
        <v>924934867</v>
      </c>
      <c r="B49" s="10" t="s">
        <v>123</v>
      </c>
      <c r="F49" s="10">
        <v>8135</v>
      </c>
      <c r="H49" s="10">
        <f t="shared" si="1"/>
        <v>8135</v>
      </c>
      <c r="I49" s="31">
        <f t="shared" si="2"/>
        <v>0</v>
      </c>
      <c r="J49" s="31">
        <f t="shared" si="2"/>
        <v>0</v>
      </c>
      <c r="K49" s="31">
        <f t="shared" si="2"/>
        <v>0</v>
      </c>
      <c r="L49" s="31">
        <f t="shared" si="2"/>
        <v>1</v>
      </c>
      <c r="M49" s="31">
        <f t="shared" si="2"/>
        <v>0</v>
      </c>
      <c r="N49" s="32">
        <f t="shared" si="3"/>
        <v>397.73849263389297</v>
      </c>
    </row>
    <row r="50" spans="1:14" x14ac:dyDescent="0.25">
      <c r="A50" s="10">
        <v>924940379</v>
      </c>
      <c r="B50" s="10" t="s">
        <v>66</v>
      </c>
      <c r="D50" s="10">
        <v>14868</v>
      </c>
      <c r="H50" s="10">
        <f t="shared" si="1"/>
        <v>14868</v>
      </c>
      <c r="I50" s="31">
        <f t="shared" si="2"/>
        <v>0</v>
      </c>
      <c r="J50" s="31">
        <f t="shared" si="2"/>
        <v>1</v>
      </c>
      <c r="K50" s="31">
        <f t="shared" si="2"/>
        <v>0</v>
      </c>
      <c r="L50" s="31">
        <f t="shared" si="2"/>
        <v>0</v>
      </c>
      <c r="M50" s="31">
        <f t="shared" si="2"/>
        <v>0</v>
      </c>
      <c r="N50" s="32">
        <f t="shared" si="3"/>
        <v>1164.8103921863576</v>
      </c>
    </row>
    <row r="51" spans="1:14" x14ac:dyDescent="0.25">
      <c r="A51" s="10">
        <v>925017809</v>
      </c>
      <c r="B51" s="10" t="s">
        <v>59</v>
      </c>
      <c r="C51" s="10">
        <v>0</v>
      </c>
      <c r="D51" s="10">
        <v>8123</v>
      </c>
      <c r="H51" s="10">
        <f t="shared" si="1"/>
        <v>8123</v>
      </c>
      <c r="I51" s="31">
        <f t="shared" si="2"/>
        <v>0</v>
      </c>
      <c r="J51" s="31">
        <f t="shared" si="2"/>
        <v>1</v>
      </c>
      <c r="K51" s="31">
        <f t="shared" si="2"/>
        <v>0</v>
      </c>
      <c r="L51" s="31">
        <f t="shared" si="2"/>
        <v>0</v>
      </c>
      <c r="M51" s="31">
        <f t="shared" si="2"/>
        <v>0</v>
      </c>
      <c r="N51" s="32">
        <f t="shared" si="3"/>
        <v>1164.8103921863576</v>
      </c>
    </row>
    <row r="52" spans="1:14" x14ac:dyDescent="0.25">
      <c r="A52" s="10">
        <v>925315958</v>
      </c>
      <c r="B52" s="10" t="s">
        <v>76</v>
      </c>
      <c r="E52" s="10">
        <v>10039</v>
      </c>
      <c r="H52" s="10">
        <f t="shared" si="1"/>
        <v>10039</v>
      </c>
      <c r="I52" s="31">
        <f t="shared" si="2"/>
        <v>0</v>
      </c>
      <c r="J52" s="31">
        <f t="shared" si="2"/>
        <v>0</v>
      </c>
      <c r="K52" s="31">
        <f t="shared" si="2"/>
        <v>1</v>
      </c>
      <c r="L52" s="31">
        <f t="shared" si="2"/>
        <v>0</v>
      </c>
      <c r="M52" s="31">
        <f t="shared" si="2"/>
        <v>0</v>
      </c>
      <c r="N52" s="32">
        <f t="shared" si="3"/>
        <v>577.14178048631254</v>
      </c>
    </row>
    <row r="53" spans="1:14" x14ac:dyDescent="0.25">
      <c r="A53" s="10">
        <v>925336637</v>
      </c>
      <c r="B53" s="10" t="s">
        <v>1</v>
      </c>
      <c r="F53" s="10">
        <v>26551</v>
      </c>
      <c r="H53" s="10">
        <f t="shared" si="1"/>
        <v>26551</v>
      </c>
      <c r="I53" s="31">
        <f t="shared" si="2"/>
        <v>0</v>
      </c>
      <c r="J53" s="31">
        <f t="shared" si="2"/>
        <v>0</v>
      </c>
      <c r="K53" s="31">
        <f t="shared" si="2"/>
        <v>0</v>
      </c>
      <c r="L53" s="31">
        <f t="shared" si="2"/>
        <v>1</v>
      </c>
      <c r="M53" s="31">
        <f t="shared" si="2"/>
        <v>0</v>
      </c>
      <c r="N53" s="32">
        <f t="shared" si="3"/>
        <v>397.73849263389297</v>
      </c>
    </row>
    <row r="54" spans="1:14" x14ac:dyDescent="0.25">
      <c r="A54" s="10">
        <v>925354813</v>
      </c>
      <c r="B54" s="10" t="s">
        <v>68</v>
      </c>
      <c r="E54" s="10">
        <v>6415</v>
      </c>
      <c r="H54" s="10">
        <f t="shared" si="1"/>
        <v>6415</v>
      </c>
      <c r="I54" s="31">
        <f t="shared" si="2"/>
        <v>0</v>
      </c>
      <c r="J54" s="31">
        <f t="shared" si="2"/>
        <v>0</v>
      </c>
      <c r="K54" s="31">
        <f t="shared" si="2"/>
        <v>1</v>
      </c>
      <c r="L54" s="31">
        <f t="shared" si="2"/>
        <v>0</v>
      </c>
      <c r="M54" s="31">
        <f t="shared" si="2"/>
        <v>0</v>
      </c>
      <c r="N54" s="32">
        <f t="shared" si="3"/>
        <v>577.14178048631254</v>
      </c>
    </row>
    <row r="55" spans="1:14" x14ac:dyDescent="0.25">
      <c r="A55" s="10">
        <v>925549738</v>
      </c>
      <c r="B55" s="10" t="s">
        <v>22</v>
      </c>
      <c r="D55" s="10">
        <v>13325</v>
      </c>
      <c r="H55" s="10">
        <f t="shared" si="1"/>
        <v>13325</v>
      </c>
      <c r="I55" s="31">
        <f t="shared" si="2"/>
        <v>0</v>
      </c>
      <c r="J55" s="31">
        <f t="shared" si="2"/>
        <v>1</v>
      </c>
      <c r="K55" s="31">
        <f t="shared" si="2"/>
        <v>0</v>
      </c>
      <c r="L55" s="31">
        <f t="shared" si="2"/>
        <v>0</v>
      </c>
      <c r="M55" s="31">
        <f t="shared" si="2"/>
        <v>0</v>
      </c>
      <c r="N55" s="32">
        <f t="shared" si="3"/>
        <v>1164.8103921863576</v>
      </c>
    </row>
    <row r="56" spans="1:14" x14ac:dyDescent="0.25">
      <c r="A56" s="10">
        <v>925668389</v>
      </c>
      <c r="B56" s="10" t="s">
        <v>47</v>
      </c>
      <c r="E56" s="10">
        <v>54129</v>
      </c>
      <c r="H56" s="10">
        <f t="shared" si="1"/>
        <v>54129</v>
      </c>
      <c r="I56" s="31">
        <f t="shared" si="2"/>
        <v>0</v>
      </c>
      <c r="J56" s="31">
        <f t="shared" si="2"/>
        <v>0</v>
      </c>
      <c r="K56" s="31">
        <f t="shared" si="2"/>
        <v>1</v>
      </c>
      <c r="L56" s="31">
        <f t="shared" si="2"/>
        <v>0</v>
      </c>
      <c r="M56" s="31">
        <f t="shared" si="2"/>
        <v>0</v>
      </c>
      <c r="N56" s="32">
        <f t="shared" si="3"/>
        <v>577.14178048631254</v>
      </c>
    </row>
    <row r="57" spans="1:14" x14ac:dyDescent="0.25">
      <c r="A57" s="10">
        <v>925803375</v>
      </c>
      <c r="B57" s="10" t="s">
        <v>124</v>
      </c>
      <c r="D57" s="10">
        <v>32268</v>
      </c>
      <c r="H57" s="10">
        <f t="shared" si="1"/>
        <v>32268</v>
      </c>
      <c r="I57" s="31">
        <f t="shared" si="2"/>
        <v>0</v>
      </c>
      <c r="J57" s="31">
        <f t="shared" si="2"/>
        <v>1</v>
      </c>
      <c r="K57" s="31">
        <f t="shared" si="2"/>
        <v>0</v>
      </c>
      <c r="L57" s="31">
        <f t="shared" si="2"/>
        <v>0</v>
      </c>
      <c r="M57" s="31">
        <f t="shared" si="2"/>
        <v>0</v>
      </c>
      <c r="N57" s="32">
        <f t="shared" si="3"/>
        <v>1164.8103921863576</v>
      </c>
    </row>
    <row r="58" spans="1:14" x14ac:dyDescent="0.25">
      <c r="A58" s="10">
        <v>926377841</v>
      </c>
      <c r="B58" s="10" t="s">
        <v>61</v>
      </c>
      <c r="E58" s="10">
        <v>10377</v>
      </c>
      <c r="H58" s="10">
        <f t="shared" si="1"/>
        <v>10377</v>
      </c>
      <c r="I58" s="31">
        <f t="shared" si="2"/>
        <v>0</v>
      </c>
      <c r="J58" s="31">
        <f t="shared" si="2"/>
        <v>0</v>
      </c>
      <c r="K58" s="31">
        <f t="shared" si="2"/>
        <v>1</v>
      </c>
      <c r="L58" s="31">
        <f t="shared" si="2"/>
        <v>0</v>
      </c>
      <c r="M58" s="31">
        <f t="shared" si="2"/>
        <v>0</v>
      </c>
      <c r="N58" s="32">
        <f t="shared" si="3"/>
        <v>577.14178048631254</v>
      </c>
    </row>
    <row r="59" spans="1:14" x14ac:dyDescent="0.25">
      <c r="A59" s="10">
        <v>930187240</v>
      </c>
      <c r="B59" s="10" t="s">
        <v>31</v>
      </c>
      <c r="D59" s="10">
        <v>2264</v>
      </c>
      <c r="H59" s="10">
        <f t="shared" si="1"/>
        <v>2264</v>
      </c>
      <c r="I59" s="31">
        <f t="shared" si="2"/>
        <v>0</v>
      </c>
      <c r="J59" s="31">
        <f t="shared" si="2"/>
        <v>1</v>
      </c>
      <c r="K59" s="31">
        <f t="shared" si="2"/>
        <v>0</v>
      </c>
      <c r="L59" s="31">
        <f t="shared" si="2"/>
        <v>0</v>
      </c>
      <c r="M59" s="31">
        <f t="shared" si="2"/>
        <v>0</v>
      </c>
      <c r="N59" s="32">
        <f t="shared" si="3"/>
        <v>1164.8103921863576</v>
      </c>
    </row>
    <row r="60" spans="1:14" x14ac:dyDescent="0.25">
      <c r="A60" s="10">
        <v>953181606</v>
      </c>
      <c r="B60" s="10" t="s">
        <v>6</v>
      </c>
      <c r="F60" s="10">
        <v>2668</v>
      </c>
      <c r="H60" s="10">
        <f t="shared" si="1"/>
        <v>2668</v>
      </c>
      <c r="I60" s="31">
        <f t="shared" si="2"/>
        <v>0</v>
      </c>
      <c r="J60" s="31">
        <f t="shared" si="2"/>
        <v>0</v>
      </c>
      <c r="K60" s="31">
        <f t="shared" si="2"/>
        <v>0</v>
      </c>
      <c r="L60" s="31">
        <f t="shared" si="2"/>
        <v>1</v>
      </c>
      <c r="M60" s="31">
        <f t="shared" si="2"/>
        <v>0</v>
      </c>
      <c r="N60" s="32">
        <f t="shared" si="3"/>
        <v>397.73849263389297</v>
      </c>
    </row>
    <row r="61" spans="1:14" x14ac:dyDescent="0.25">
      <c r="A61" s="10">
        <v>953681781</v>
      </c>
      <c r="B61" s="10" t="s">
        <v>24</v>
      </c>
      <c r="C61" s="10">
        <v>17008</v>
      </c>
      <c r="H61" s="10">
        <f t="shared" si="1"/>
        <v>17008</v>
      </c>
      <c r="I61" s="31">
        <f t="shared" si="2"/>
        <v>1</v>
      </c>
      <c r="J61" s="31">
        <f t="shared" si="2"/>
        <v>0</v>
      </c>
      <c r="K61" s="31">
        <f t="shared" si="2"/>
        <v>0</v>
      </c>
      <c r="L61" s="31">
        <f t="shared" si="2"/>
        <v>0</v>
      </c>
      <c r="M61" s="31">
        <f t="shared" si="2"/>
        <v>0</v>
      </c>
      <c r="N61" s="32">
        <f t="shared" si="3"/>
        <v>1147.4005607982078</v>
      </c>
    </row>
    <row r="62" spans="1:14" x14ac:dyDescent="0.25">
      <c r="A62" s="10">
        <v>957896928</v>
      </c>
      <c r="B62" s="10" t="s">
        <v>60</v>
      </c>
      <c r="C62" s="10">
        <v>1596</v>
      </c>
      <c r="H62" s="10">
        <f t="shared" si="1"/>
        <v>1596</v>
      </c>
      <c r="I62" s="31">
        <f t="shared" si="2"/>
        <v>1</v>
      </c>
      <c r="J62" s="31">
        <f t="shared" si="2"/>
        <v>0</v>
      </c>
      <c r="K62" s="31">
        <f t="shared" si="2"/>
        <v>0</v>
      </c>
      <c r="L62" s="31">
        <f t="shared" si="2"/>
        <v>0</v>
      </c>
      <c r="M62" s="31">
        <f t="shared" si="2"/>
        <v>0</v>
      </c>
      <c r="N62" s="32">
        <f t="shared" si="3"/>
        <v>1147.4005607982078</v>
      </c>
    </row>
    <row r="63" spans="1:14" x14ac:dyDescent="0.25">
      <c r="A63" s="10">
        <v>966731508</v>
      </c>
      <c r="B63" s="10" t="s">
        <v>18</v>
      </c>
      <c r="D63" s="10">
        <v>12300</v>
      </c>
      <c r="H63" s="10">
        <f t="shared" si="1"/>
        <v>12300</v>
      </c>
      <c r="I63" s="31">
        <f t="shared" si="2"/>
        <v>0</v>
      </c>
      <c r="J63" s="31">
        <f t="shared" si="2"/>
        <v>1</v>
      </c>
      <c r="K63" s="31">
        <f t="shared" si="2"/>
        <v>0</v>
      </c>
      <c r="L63" s="31">
        <f t="shared" si="2"/>
        <v>0</v>
      </c>
      <c r="M63" s="31">
        <f t="shared" si="2"/>
        <v>0</v>
      </c>
      <c r="N63" s="32">
        <f t="shared" si="3"/>
        <v>1164.8103921863576</v>
      </c>
    </row>
    <row r="64" spans="1:14" x14ac:dyDescent="0.25">
      <c r="A64" s="10">
        <v>967670170</v>
      </c>
      <c r="B64" s="10" t="s">
        <v>79</v>
      </c>
      <c r="G64" s="10">
        <v>2405</v>
      </c>
      <c r="H64" s="10">
        <f t="shared" si="1"/>
        <v>2405</v>
      </c>
      <c r="I64" s="31">
        <f t="shared" si="2"/>
        <v>0</v>
      </c>
      <c r="J64" s="31">
        <f t="shared" si="2"/>
        <v>0</v>
      </c>
      <c r="K64" s="31">
        <f t="shared" si="2"/>
        <v>0</v>
      </c>
      <c r="L64" s="31">
        <f t="shared" si="2"/>
        <v>0</v>
      </c>
      <c r="M64" s="31">
        <f t="shared" si="2"/>
        <v>1</v>
      </c>
      <c r="N64" s="32">
        <f t="shared" si="3"/>
        <v>1138.2538762836296</v>
      </c>
    </row>
    <row r="65" spans="1:14" x14ac:dyDescent="0.25">
      <c r="A65" s="10">
        <v>968168134</v>
      </c>
      <c r="B65" s="10" t="s">
        <v>88</v>
      </c>
      <c r="F65" s="10">
        <v>24618</v>
      </c>
      <c r="H65" s="10">
        <f t="shared" si="1"/>
        <v>24618</v>
      </c>
      <c r="I65" s="31">
        <f t="shared" si="2"/>
        <v>0</v>
      </c>
      <c r="J65" s="31">
        <f t="shared" si="2"/>
        <v>0</v>
      </c>
      <c r="K65" s="31">
        <f t="shared" si="2"/>
        <v>0</v>
      </c>
      <c r="L65" s="31">
        <f t="shared" si="2"/>
        <v>1</v>
      </c>
      <c r="M65" s="31">
        <f t="shared" si="2"/>
        <v>0</v>
      </c>
      <c r="N65" s="32">
        <f t="shared" si="3"/>
        <v>397.73849263389297</v>
      </c>
    </row>
    <row r="66" spans="1:14" x14ac:dyDescent="0.25">
      <c r="A66" s="10">
        <v>968398083</v>
      </c>
      <c r="B66" s="10" t="s">
        <v>58</v>
      </c>
      <c r="C66" s="10">
        <v>7155</v>
      </c>
      <c r="H66" s="10">
        <f t="shared" si="1"/>
        <v>7155</v>
      </c>
      <c r="I66" s="31">
        <f t="shared" si="2"/>
        <v>1</v>
      </c>
      <c r="J66" s="31">
        <f t="shared" si="2"/>
        <v>0</v>
      </c>
      <c r="K66" s="31">
        <f t="shared" si="2"/>
        <v>0</v>
      </c>
      <c r="L66" s="31">
        <f t="shared" si="2"/>
        <v>0</v>
      </c>
      <c r="M66" s="31">
        <f t="shared" si="2"/>
        <v>0</v>
      </c>
      <c r="N66" s="32">
        <f t="shared" si="3"/>
        <v>1147.4005607982078</v>
      </c>
    </row>
    <row r="67" spans="1:14" x14ac:dyDescent="0.25">
      <c r="A67" s="10">
        <v>971058854</v>
      </c>
      <c r="B67" s="10" t="s">
        <v>5</v>
      </c>
      <c r="F67" s="10">
        <v>59599</v>
      </c>
      <c r="H67" s="10">
        <f t="shared" si="1"/>
        <v>59599</v>
      </c>
      <c r="I67" s="31">
        <f t="shared" si="2"/>
        <v>0</v>
      </c>
      <c r="J67" s="31">
        <f t="shared" si="2"/>
        <v>0</v>
      </c>
      <c r="K67" s="31">
        <f t="shared" si="2"/>
        <v>0</v>
      </c>
      <c r="L67" s="31">
        <f t="shared" si="2"/>
        <v>1</v>
      </c>
      <c r="M67" s="31">
        <f t="shared" si="2"/>
        <v>0</v>
      </c>
      <c r="N67" s="32">
        <f t="shared" si="3"/>
        <v>397.73849263389297</v>
      </c>
    </row>
    <row r="68" spans="1:14" x14ac:dyDescent="0.25">
      <c r="A68" s="10">
        <v>971589752</v>
      </c>
      <c r="B68" s="10" t="s">
        <v>26</v>
      </c>
      <c r="G68" s="10">
        <v>37918</v>
      </c>
      <c r="H68" s="10">
        <f t="shared" si="1"/>
        <v>37918</v>
      </c>
      <c r="I68" s="31">
        <f t="shared" ref="I68:M94" si="4">C68/$H68</f>
        <v>0</v>
      </c>
      <c r="J68" s="31">
        <f t="shared" si="4"/>
        <v>0</v>
      </c>
      <c r="K68" s="31">
        <f t="shared" si="4"/>
        <v>0</v>
      </c>
      <c r="L68" s="31">
        <f t="shared" si="4"/>
        <v>0</v>
      </c>
      <c r="M68" s="31">
        <f t="shared" si="4"/>
        <v>1</v>
      </c>
      <c r="N68" s="32">
        <f t="shared" si="3"/>
        <v>1138.2538762836296</v>
      </c>
    </row>
    <row r="69" spans="1:14" x14ac:dyDescent="0.25">
      <c r="A69" s="10">
        <v>976723805</v>
      </c>
      <c r="B69" s="10" t="s">
        <v>57</v>
      </c>
      <c r="D69" s="10">
        <v>17004</v>
      </c>
      <c r="H69" s="10">
        <f t="shared" ref="H69:H94" si="5">SUM(C69:G69)</f>
        <v>17004</v>
      </c>
      <c r="I69" s="31">
        <f t="shared" si="4"/>
        <v>0</v>
      </c>
      <c r="J69" s="31">
        <f t="shared" si="4"/>
        <v>1</v>
      </c>
      <c r="K69" s="31">
        <f t="shared" si="4"/>
        <v>0</v>
      </c>
      <c r="L69" s="31">
        <f t="shared" si="4"/>
        <v>0</v>
      </c>
      <c r="M69" s="31">
        <f t="shared" si="4"/>
        <v>0</v>
      </c>
      <c r="N69" s="32">
        <f t="shared" ref="N69:N94" si="6">SUMPRODUCT(I69:M69,$I$2:$M$2)</f>
        <v>1164.8103921863576</v>
      </c>
    </row>
    <row r="70" spans="1:14" x14ac:dyDescent="0.25">
      <c r="A70" s="10">
        <v>976894677</v>
      </c>
      <c r="B70" s="10" t="s">
        <v>25</v>
      </c>
      <c r="G70" s="10">
        <v>647</v>
      </c>
      <c r="H70" s="10">
        <f t="shared" si="5"/>
        <v>647</v>
      </c>
      <c r="I70" s="31">
        <f t="shared" si="4"/>
        <v>0</v>
      </c>
      <c r="J70" s="31">
        <f t="shared" si="4"/>
        <v>0</v>
      </c>
      <c r="K70" s="31">
        <f t="shared" si="4"/>
        <v>0</v>
      </c>
      <c r="L70" s="31">
        <f t="shared" si="4"/>
        <v>0</v>
      </c>
      <c r="M70" s="31">
        <f t="shared" si="4"/>
        <v>1</v>
      </c>
      <c r="N70" s="32">
        <f t="shared" si="6"/>
        <v>1138.2538762836296</v>
      </c>
    </row>
    <row r="71" spans="1:14" x14ac:dyDescent="0.25">
      <c r="A71" s="10">
        <v>976944801</v>
      </c>
      <c r="B71" s="10" t="s">
        <v>7</v>
      </c>
      <c r="D71" s="10">
        <v>13126</v>
      </c>
      <c r="E71" s="10">
        <v>36546</v>
      </c>
      <c r="G71" s="10">
        <v>357406</v>
      </c>
      <c r="H71" s="10">
        <f t="shared" si="5"/>
        <v>407078</v>
      </c>
      <c r="I71" s="31">
        <f t="shared" si="4"/>
        <v>0</v>
      </c>
      <c r="J71" s="31">
        <f t="shared" si="4"/>
        <v>3.224443472749694E-2</v>
      </c>
      <c r="K71" s="31">
        <f t="shared" si="4"/>
        <v>8.9776406487208846E-2</v>
      </c>
      <c r="L71" s="31">
        <f t="shared" si="4"/>
        <v>0</v>
      </c>
      <c r="M71" s="31">
        <f t="shared" si="4"/>
        <v>0.8779791587852942</v>
      </c>
      <c r="N71" s="32">
        <f t="shared" si="6"/>
        <v>1088.7355485300552</v>
      </c>
    </row>
    <row r="72" spans="1:14" x14ac:dyDescent="0.25">
      <c r="A72" s="10">
        <v>977285712</v>
      </c>
      <c r="B72" s="10" t="s">
        <v>36</v>
      </c>
      <c r="C72" s="10">
        <v>14648</v>
      </c>
      <c r="H72" s="10">
        <f t="shared" si="5"/>
        <v>14648</v>
      </c>
      <c r="I72" s="31">
        <f t="shared" si="4"/>
        <v>1</v>
      </c>
      <c r="J72" s="31">
        <f t="shared" si="4"/>
        <v>0</v>
      </c>
      <c r="K72" s="31">
        <f t="shared" si="4"/>
        <v>0</v>
      </c>
      <c r="L72" s="31">
        <f t="shared" si="4"/>
        <v>0</v>
      </c>
      <c r="M72" s="31">
        <f t="shared" si="4"/>
        <v>0</v>
      </c>
      <c r="N72" s="32">
        <f t="shared" si="6"/>
        <v>1147.4005607982078</v>
      </c>
    </row>
    <row r="73" spans="1:14" x14ac:dyDescent="0.25">
      <c r="A73" s="10">
        <v>978631029</v>
      </c>
      <c r="B73" s="10" t="s">
        <v>75</v>
      </c>
      <c r="E73" s="10">
        <v>303501</v>
      </c>
      <c r="H73" s="10">
        <f t="shared" si="5"/>
        <v>303501</v>
      </c>
      <c r="I73" s="31">
        <f t="shared" si="4"/>
        <v>0</v>
      </c>
      <c r="J73" s="31">
        <f t="shared" si="4"/>
        <v>0</v>
      </c>
      <c r="K73" s="31">
        <f t="shared" si="4"/>
        <v>1</v>
      </c>
      <c r="L73" s="31">
        <f t="shared" si="4"/>
        <v>0</v>
      </c>
      <c r="M73" s="31">
        <f t="shared" si="4"/>
        <v>0</v>
      </c>
      <c r="N73" s="32">
        <f t="shared" si="6"/>
        <v>577.14178048631254</v>
      </c>
    </row>
    <row r="74" spans="1:14" x14ac:dyDescent="0.25">
      <c r="A74" s="10">
        <v>979151950</v>
      </c>
      <c r="B74" s="10" t="s">
        <v>3</v>
      </c>
      <c r="F74" s="10">
        <v>271038</v>
      </c>
      <c r="H74" s="10">
        <f t="shared" si="5"/>
        <v>271038</v>
      </c>
      <c r="I74" s="31">
        <f t="shared" si="4"/>
        <v>0</v>
      </c>
      <c r="J74" s="31">
        <f t="shared" si="4"/>
        <v>0</v>
      </c>
      <c r="K74" s="31">
        <f t="shared" si="4"/>
        <v>0</v>
      </c>
      <c r="L74" s="31">
        <f t="shared" si="4"/>
        <v>1</v>
      </c>
      <c r="M74" s="31">
        <f t="shared" si="4"/>
        <v>0</v>
      </c>
      <c r="N74" s="32">
        <f t="shared" si="6"/>
        <v>397.73849263389297</v>
      </c>
    </row>
    <row r="75" spans="1:14" x14ac:dyDescent="0.25">
      <c r="A75" s="10">
        <v>979379455</v>
      </c>
      <c r="B75" s="10" t="s">
        <v>11</v>
      </c>
      <c r="E75" s="10">
        <v>45780</v>
      </c>
      <c r="H75" s="10">
        <f t="shared" si="5"/>
        <v>45780</v>
      </c>
      <c r="I75" s="31">
        <f t="shared" si="4"/>
        <v>0</v>
      </c>
      <c r="J75" s="31">
        <f t="shared" si="4"/>
        <v>0</v>
      </c>
      <c r="K75" s="31">
        <f t="shared" si="4"/>
        <v>1</v>
      </c>
      <c r="L75" s="31">
        <f t="shared" si="4"/>
        <v>0</v>
      </c>
      <c r="M75" s="31">
        <f t="shared" si="4"/>
        <v>0</v>
      </c>
      <c r="N75" s="32">
        <f t="shared" si="6"/>
        <v>577.14178048631254</v>
      </c>
    </row>
    <row r="76" spans="1:14" x14ac:dyDescent="0.25">
      <c r="A76" s="10">
        <v>979399901</v>
      </c>
      <c r="B76" s="10" t="s">
        <v>81</v>
      </c>
      <c r="C76" s="10">
        <v>0</v>
      </c>
      <c r="D76" s="10">
        <v>11036</v>
      </c>
      <c r="H76" s="10">
        <f t="shared" si="5"/>
        <v>11036</v>
      </c>
      <c r="I76" s="31">
        <f t="shared" si="4"/>
        <v>0</v>
      </c>
      <c r="J76" s="31">
        <f t="shared" si="4"/>
        <v>1</v>
      </c>
      <c r="K76" s="31">
        <f t="shared" si="4"/>
        <v>0</v>
      </c>
      <c r="L76" s="31">
        <f t="shared" si="4"/>
        <v>0</v>
      </c>
      <c r="M76" s="31">
        <f t="shared" si="4"/>
        <v>0</v>
      </c>
      <c r="N76" s="32">
        <f t="shared" si="6"/>
        <v>1164.8103921863576</v>
      </c>
    </row>
    <row r="77" spans="1:14" x14ac:dyDescent="0.25">
      <c r="A77" s="10">
        <v>979422679</v>
      </c>
      <c r="B77" s="10" t="s">
        <v>40</v>
      </c>
      <c r="D77" s="10">
        <v>351718</v>
      </c>
      <c r="H77" s="10">
        <f t="shared" si="5"/>
        <v>351718</v>
      </c>
      <c r="I77" s="31">
        <f t="shared" si="4"/>
        <v>0</v>
      </c>
      <c r="J77" s="31">
        <f t="shared" si="4"/>
        <v>1</v>
      </c>
      <c r="K77" s="31">
        <f t="shared" si="4"/>
        <v>0</v>
      </c>
      <c r="L77" s="31">
        <f t="shared" si="4"/>
        <v>0</v>
      </c>
      <c r="M77" s="31">
        <f t="shared" si="4"/>
        <v>0</v>
      </c>
      <c r="N77" s="32">
        <f t="shared" si="6"/>
        <v>1164.8103921863576</v>
      </c>
    </row>
    <row r="78" spans="1:14" x14ac:dyDescent="0.25">
      <c r="A78" s="10">
        <v>979497482</v>
      </c>
      <c r="B78" s="10" t="s">
        <v>13</v>
      </c>
      <c r="C78" s="10">
        <v>18875</v>
      </c>
      <c r="H78" s="10">
        <f t="shared" si="5"/>
        <v>18875</v>
      </c>
      <c r="I78" s="31">
        <f t="shared" si="4"/>
        <v>1</v>
      </c>
      <c r="J78" s="31">
        <f t="shared" si="4"/>
        <v>0</v>
      </c>
      <c r="K78" s="31">
        <f t="shared" si="4"/>
        <v>0</v>
      </c>
      <c r="L78" s="31">
        <f t="shared" si="4"/>
        <v>0</v>
      </c>
      <c r="M78" s="31">
        <f t="shared" si="4"/>
        <v>0</v>
      </c>
      <c r="N78" s="32">
        <f t="shared" si="6"/>
        <v>1147.4005607982078</v>
      </c>
    </row>
    <row r="79" spans="1:14" x14ac:dyDescent="0.25">
      <c r="A79" s="10">
        <v>980038408</v>
      </c>
      <c r="B79" s="10" t="s">
        <v>44</v>
      </c>
      <c r="D79" s="10">
        <v>256950</v>
      </c>
      <c r="H79" s="10">
        <f t="shared" si="5"/>
        <v>256950</v>
      </c>
      <c r="I79" s="31">
        <f t="shared" si="4"/>
        <v>0</v>
      </c>
      <c r="J79" s="31">
        <f t="shared" si="4"/>
        <v>1</v>
      </c>
      <c r="K79" s="31">
        <f t="shared" si="4"/>
        <v>0</v>
      </c>
      <c r="L79" s="31">
        <f t="shared" si="4"/>
        <v>0</v>
      </c>
      <c r="M79" s="31">
        <f t="shared" si="4"/>
        <v>0</v>
      </c>
      <c r="N79" s="32">
        <f t="shared" si="6"/>
        <v>1164.8103921863576</v>
      </c>
    </row>
    <row r="80" spans="1:14" x14ac:dyDescent="0.25">
      <c r="A80" s="10">
        <v>980234088</v>
      </c>
      <c r="B80" s="10" t="s">
        <v>56</v>
      </c>
      <c r="C80" s="10">
        <v>89383</v>
      </c>
      <c r="G80" s="10">
        <v>19999</v>
      </c>
      <c r="H80" s="10">
        <f t="shared" si="5"/>
        <v>109382</v>
      </c>
      <c r="I80" s="31">
        <f t="shared" si="4"/>
        <v>0.81716370152310247</v>
      </c>
      <c r="J80" s="31">
        <f t="shared" si="4"/>
        <v>0</v>
      </c>
      <c r="K80" s="31">
        <f t="shared" si="4"/>
        <v>0</v>
      </c>
      <c r="L80" s="31">
        <f t="shared" si="4"/>
        <v>0</v>
      </c>
      <c r="M80" s="31">
        <f t="shared" si="4"/>
        <v>0.18283629847689747</v>
      </c>
      <c r="N80" s="32">
        <f t="shared" si="6"/>
        <v>1145.7282148582262</v>
      </c>
    </row>
    <row r="81" spans="1:14" x14ac:dyDescent="0.25">
      <c r="A81" s="10">
        <v>980489698</v>
      </c>
      <c r="B81" s="10" t="s">
        <v>15</v>
      </c>
      <c r="C81" s="10">
        <v>1450362</v>
      </c>
      <c r="H81" s="10">
        <f t="shared" si="5"/>
        <v>1450362</v>
      </c>
      <c r="I81" s="31">
        <f t="shared" si="4"/>
        <v>1</v>
      </c>
      <c r="J81" s="31">
        <f t="shared" si="4"/>
        <v>0</v>
      </c>
      <c r="K81" s="31">
        <f t="shared" si="4"/>
        <v>0</v>
      </c>
      <c r="L81" s="31">
        <f t="shared" si="4"/>
        <v>0</v>
      </c>
      <c r="M81" s="31">
        <f t="shared" si="4"/>
        <v>0</v>
      </c>
      <c r="N81" s="32">
        <f t="shared" si="6"/>
        <v>1147.4005607982078</v>
      </c>
    </row>
    <row r="82" spans="1:14" x14ac:dyDescent="0.25">
      <c r="A82" s="10">
        <v>980824586</v>
      </c>
      <c r="B82" s="10" t="s">
        <v>54</v>
      </c>
      <c r="E82" s="10">
        <v>22253</v>
      </c>
      <c r="H82" s="10">
        <f t="shared" si="5"/>
        <v>22253</v>
      </c>
      <c r="I82" s="31">
        <f t="shared" si="4"/>
        <v>0</v>
      </c>
      <c r="J82" s="31">
        <f t="shared" si="4"/>
        <v>0</v>
      </c>
      <c r="K82" s="31">
        <f t="shared" si="4"/>
        <v>1</v>
      </c>
      <c r="L82" s="31">
        <f t="shared" si="4"/>
        <v>0</v>
      </c>
      <c r="M82" s="31">
        <f t="shared" si="4"/>
        <v>0</v>
      </c>
      <c r="N82" s="32">
        <f t="shared" si="6"/>
        <v>577.14178048631254</v>
      </c>
    </row>
    <row r="83" spans="1:14" x14ac:dyDescent="0.25">
      <c r="A83" s="10">
        <v>981915550</v>
      </c>
      <c r="B83" s="10" t="s">
        <v>23</v>
      </c>
      <c r="C83" s="10">
        <v>183586</v>
      </c>
      <c r="D83" s="10">
        <v>2393</v>
      </c>
      <c r="E83" s="10">
        <v>1910</v>
      </c>
      <c r="H83" s="10">
        <f t="shared" si="5"/>
        <v>187889</v>
      </c>
      <c r="I83" s="31">
        <f t="shared" si="4"/>
        <v>0.97709818030858642</v>
      </c>
      <c r="J83" s="31">
        <f t="shared" si="4"/>
        <v>1.2736243207425661E-2</v>
      </c>
      <c r="K83" s="31">
        <f t="shared" si="4"/>
        <v>1.0165576483987887E-2</v>
      </c>
      <c r="L83" s="31">
        <f t="shared" si="4"/>
        <v>0</v>
      </c>
      <c r="M83" s="31">
        <f t="shared" si="4"/>
        <v>0</v>
      </c>
      <c r="N83" s="32">
        <f t="shared" si="6"/>
        <v>1141.8252873980414</v>
      </c>
    </row>
    <row r="84" spans="1:14" x14ac:dyDescent="0.25">
      <c r="A84" s="10">
        <v>982897327</v>
      </c>
      <c r="B84" s="10" t="s">
        <v>45</v>
      </c>
      <c r="F84" s="10">
        <v>34115</v>
      </c>
      <c r="H84" s="10">
        <f t="shared" si="5"/>
        <v>34115</v>
      </c>
      <c r="I84" s="31">
        <f t="shared" si="4"/>
        <v>0</v>
      </c>
      <c r="J84" s="31">
        <f t="shared" si="4"/>
        <v>0</v>
      </c>
      <c r="K84" s="31">
        <f t="shared" si="4"/>
        <v>0</v>
      </c>
      <c r="L84" s="31">
        <f t="shared" si="4"/>
        <v>1</v>
      </c>
      <c r="M84" s="31">
        <f t="shared" si="4"/>
        <v>0</v>
      </c>
      <c r="N84" s="32">
        <f t="shared" si="6"/>
        <v>397.73849263389297</v>
      </c>
    </row>
    <row r="85" spans="1:14" x14ac:dyDescent="0.25">
      <c r="A85" s="10">
        <v>982974011</v>
      </c>
      <c r="B85" s="10" t="s">
        <v>0</v>
      </c>
      <c r="D85" s="10">
        <v>299107</v>
      </c>
      <c r="H85" s="10">
        <f t="shared" si="5"/>
        <v>299107</v>
      </c>
      <c r="I85" s="31">
        <f t="shared" si="4"/>
        <v>0</v>
      </c>
      <c r="J85" s="31">
        <f t="shared" si="4"/>
        <v>1</v>
      </c>
      <c r="K85" s="31">
        <f t="shared" si="4"/>
        <v>0</v>
      </c>
      <c r="L85" s="31">
        <f t="shared" si="4"/>
        <v>0</v>
      </c>
      <c r="M85" s="31">
        <f t="shared" si="4"/>
        <v>0</v>
      </c>
      <c r="N85" s="32">
        <f t="shared" si="6"/>
        <v>1164.8103921863576</v>
      </c>
    </row>
    <row r="86" spans="1:14" x14ac:dyDescent="0.25">
      <c r="A86" s="10">
        <v>984882114</v>
      </c>
      <c r="B86" s="10" t="s">
        <v>43</v>
      </c>
      <c r="E86" s="10">
        <v>74791</v>
      </c>
      <c r="G86" s="10">
        <v>23380</v>
      </c>
      <c r="H86" s="10">
        <f t="shared" si="5"/>
        <v>98171</v>
      </c>
      <c r="I86" s="31">
        <f t="shared" si="4"/>
        <v>0</v>
      </c>
      <c r="J86" s="31">
        <f t="shared" si="4"/>
        <v>0</v>
      </c>
      <c r="K86" s="31">
        <f t="shared" si="4"/>
        <v>0.76184412912163468</v>
      </c>
      <c r="L86" s="31">
        <f t="shared" si="4"/>
        <v>0</v>
      </c>
      <c r="M86" s="31">
        <f t="shared" si="4"/>
        <v>0.23815587087836529</v>
      </c>
      <c r="N86" s="32">
        <f t="shared" si="6"/>
        <v>710.77392032130729</v>
      </c>
    </row>
    <row r="87" spans="1:14" x14ac:dyDescent="0.25">
      <c r="A87" s="10">
        <v>985294836</v>
      </c>
      <c r="B87" s="10" t="s">
        <v>86</v>
      </c>
      <c r="C87" s="10">
        <v>15009</v>
      </c>
      <c r="H87" s="10">
        <f t="shared" si="5"/>
        <v>15009</v>
      </c>
      <c r="I87" s="31">
        <f t="shared" si="4"/>
        <v>1</v>
      </c>
      <c r="J87" s="31">
        <f t="shared" si="4"/>
        <v>0</v>
      </c>
      <c r="K87" s="31">
        <f t="shared" si="4"/>
        <v>0</v>
      </c>
      <c r="L87" s="31">
        <f t="shared" si="4"/>
        <v>0</v>
      </c>
      <c r="M87" s="31">
        <f t="shared" si="4"/>
        <v>0</v>
      </c>
      <c r="N87" s="32">
        <f t="shared" si="6"/>
        <v>1147.4005607982078</v>
      </c>
    </row>
    <row r="88" spans="1:14" x14ac:dyDescent="0.25">
      <c r="A88" s="10">
        <v>985411131</v>
      </c>
      <c r="B88" s="10" t="s">
        <v>32</v>
      </c>
      <c r="F88" s="10">
        <v>73413</v>
      </c>
      <c r="H88" s="10">
        <f t="shared" si="5"/>
        <v>73413</v>
      </c>
      <c r="I88" s="31">
        <f t="shared" si="4"/>
        <v>0</v>
      </c>
      <c r="J88" s="31">
        <f t="shared" si="4"/>
        <v>0</v>
      </c>
      <c r="K88" s="31">
        <f t="shared" si="4"/>
        <v>0</v>
      </c>
      <c r="L88" s="31">
        <f t="shared" si="4"/>
        <v>1</v>
      </c>
      <c r="M88" s="31">
        <f t="shared" si="4"/>
        <v>0</v>
      </c>
      <c r="N88" s="32">
        <f t="shared" si="6"/>
        <v>397.73849263389297</v>
      </c>
    </row>
    <row r="89" spans="1:14" x14ac:dyDescent="0.25">
      <c r="A89" s="10">
        <v>986347801</v>
      </c>
      <c r="B89" s="10" t="s">
        <v>12</v>
      </c>
      <c r="F89" s="10">
        <v>33709</v>
      </c>
      <c r="H89" s="10">
        <f t="shared" si="5"/>
        <v>33709</v>
      </c>
      <c r="I89" s="31">
        <f t="shared" si="4"/>
        <v>0</v>
      </c>
      <c r="J89" s="31">
        <f t="shared" si="4"/>
        <v>0</v>
      </c>
      <c r="K89" s="31">
        <f t="shared" si="4"/>
        <v>0</v>
      </c>
      <c r="L89" s="31">
        <f t="shared" si="4"/>
        <v>1</v>
      </c>
      <c r="M89" s="31">
        <f t="shared" si="4"/>
        <v>0</v>
      </c>
      <c r="N89" s="32">
        <f t="shared" si="6"/>
        <v>397.73849263389297</v>
      </c>
    </row>
    <row r="90" spans="1:14" x14ac:dyDescent="0.25">
      <c r="A90" s="10">
        <v>987059729</v>
      </c>
      <c r="B90" s="10" t="s">
        <v>67</v>
      </c>
      <c r="G90" s="10">
        <v>526</v>
      </c>
      <c r="H90" s="10">
        <f t="shared" si="5"/>
        <v>526</v>
      </c>
      <c r="I90" s="31">
        <f t="shared" si="4"/>
        <v>0</v>
      </c>
      <c r="J90" s="31">
        <f t="shared" si="4"/>
        <v>0</v>
      </c>
      <c r="K90" s="31">
        <f t="shared" si="4"/>
        <v>0</v>
      </c>
      <c r="L90" s="31">
        <f t="shared" si="4"/>
        <v>0</v>
      </c>
      <c r="M90" s="31">
        <f t="shared" si="4"/>
        <v>1</v>
      </c>
      <c r="N90" s="32">
        <f t="shared" si="6"/>
        <v>1138.2538762836296</v>
      </c>
    </row>
    <row r="91" spans="1:14" x14ac:dyDescent="0.25">
      <c r="A91" s="10">
        <v>987626844</v>
      </c>
      <c r="B91" s="10" t="s">
        <v>21</v>
      </c>
      <c r="C91" s="10">
        <v>47467</v>
      </c>
      <c r="H91" s="10">
        <f t="shared" si="5"/>
        <v>47467</v>
      </c>
      <c r="I91" s="31">
        <f t="shared" si="4"/>
        <v>1</v>
      </c>
      <c r="J91" s="31">
        <f t="shared" si="4"/>
        <v>0</v>
      </c>
      <c r="K91" s="31">
        <f t="shared" si="4"/>
        <v>0</v>
      </c>
      <c r="L91" s="31">
        <f t="shared" si="4"/>
        <v>0</v>
      </c>
      <c r="M91" s="31">
        <f t="shared" si="4"/>
        <v>0</v>
      </c>
      <c r="N91" s="32">
        <f t="shared" si="6"/>
        <v>1147.4005607982078</v>
      </c>
    </row>
    <row r="92" spans="1:14" x14ac:dyDescent="0.25">
      <c r="A92" s="10">
        <v>988807648</v>
      </c>
      <c r="B92" s="10" t="s">
        <v>74</v>
      </c>
      <c r="E92" s="10">
        <v>138567</v>
      </c>
      <c r="F92" s="10">
        <v>21794</v>
      </c>
      <c r="H92" s="10">
        <f t="shared" si="5"/>
        <v>160361</v>
      </c>
      <c r="I92" s="31">
        <f t="shared" si="4"/>
        <v>0</v>
      </c>
      <c r="J92" s="31">
        <f t="shared" si="4"/>
        <v>0</v>
      </c>
      <c r="K92" s="31">
        <f t="shared" si="4"/>
        <v>0.86409413760203546</v>
      </c>
      <c r="L92" s="31">
        <f t="shared" si="4"/>
        <v>0.13590586239796459</v>
      </c>
      <c r="M92" s="31">
        <f t="shared" si="4"/>
        <v>0</v>
      </c>
      <c r="N92" s="32">
        <f t="shared" si="6"/>
        <v>552.75982193369919</v>
      </c>
    </row>
    <row r="93" spans="1:14" x14ac:dyDescent="0.25">
      <c r="A93" s="10">
        <v>997712099</v>
      </c>
      <c r="B93" s="10" t="s">
        <v>72</v>
      </c>
      <c r="C93" s="10">
        <v>3757</v>
      </c>
      <c r="H93" s="10">
        <f t="shared" si="5"/>
        <v>3757</v>
      </c>
      <c r="I93" s="31">
        <f t="shared" si="4"/>
        <v>1</v>
      </c>
      <c r="J93" s="31">
        <f t="shared" si="4"/>
        <v>0</v>
      </c>
      <c r="K93" s="31">
        <f t="shared" si="4"/>
        <v>0</v>
      </c>
      <c r="L93" s="31">
        <f t="shared" si="4"/>
        <v>0</v>
      </c>
      <c r="M93" s="31">
        <f t="shared" si="4"/>
        <v>0</v>
      </c>
      <c r="N93" s="32">
        <f t="shared" si="6"/>
        <v>1147.4005607982078</v>
      </c>
    </row>
    <row r="94" spans="1:14" x14ac:dyDescent="0.25">
      <c r="A94" s="10">
        <v>998509289</v>
      </c>
      <c r="B94" s="10" t="s">
        <v>29</v>
      </c>
      <c r="D94" s="10">
        <v>10957</v>
      </c>
      <c r="H94" s="10">
        <f t="shared" si="5"/>
        <v>10957</v>
      </c>
      <c r="I94" s="31">
        <f t="shared" si="4"/>
        <v>0</v>
      </c>
      <c r="J94" s="31">
        <f t="shared" si="4"/>
        <v>1</v>
      </c>
      <c r="K94" s="31">
        <f t="shared" si="4"/>
        <v>0</v>
      </c>
      <c r="L94" s="31">
        <f t="shared" si="4"/>
        <v>0</v>
      </c>
      <c r="M94" s="31">
        <f t="shared" si="4"/>
        <v>0</v>
      </c>
      <c r="N94" s="32">
        <f t="shared" si="6"/>
        <v>1164.8103921863576</v>
      </c>
    </row>
    <row r="95" spans="1:14" x14ac:dyDescent="0.25">
      <c r="I95" s="31"/>
      <c r="J95" s="31"/>
      <c r="K95" s="31"/>
      <c r="L95" s="31"/>
      <c r="M95" s="31"/>
    </row>
  </sheetData>
  <mergeCells count="3">
    <mergeCell ref="C1:H1"/>
    <mergeCell ref="C2:H2"/>
    <mergeCell ref="I1:N1"/>
  </mergeCells>
  <pageMargins left="0.75" right="0.75" top="0.75" bottom="0.5" header="0.5" footer="0.7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8" ma:contentTypeDescription="Opprett et nytt dokument." ma:contentTypeScope="" ma:versionID="ea2f9cedbead8820e18eada30fa6a33f">
  <xsd:schema xmlns:xsd="http://www.w3.org/2001/XMLSchema" xmlns:xs="http://www.w3.org/2001/XMLSchema" xmlns:p="http://schemas.microsoft.com/office/2006/metadata/properties" xmlns:ns2="caf9241f-7654-46e4-b38c-0683f7584438" xmlns:ns3="286bd567-8383-458b-8b10-610e1dbf4dce" xmlns:ns4="08670d86-fc33-4f61-bf51-96e019343c8b" targetNamespace="http://schemas.microsoft.com/office/2006/metadata/properties" ma:root="true" ma:fieldsID="ff1fcc8b8264cae38943bea7456187ac" ns2:_="" ns3:_="" ns4:_="">
    <xsd:import namespace="caf9241f-7654-46e4-b38c-0683f7584438"/>
    <xsd:import namespace="286bd567-8383-458b-8b10-610e1dbf4dce"/>
    <xsd:import namespace="08670d86-fc33-4f61-bf51-96e019343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a588cb2-5654-4e11-92e8-3f1cc2e35934}" ma:internalName="TaxCatchAll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Vedtattdato xmlns="caf9241f-7654-46e4-b38c-0683f7584438">2021-03-02T00:00:00Z</Vedtattdato>
  </documentManagement>
</p:properties>
</file>

<file path=customXml/itemProps1.xml><?xml version="1.0" encoding="utf-8"?>
<ds:datastoreItem xmlns:ds="http://schemas.openxmlformats.org/officeDocument/2006/customXml" ds:itemID="{E325723E-B565-4144-AE8F-41BC7FCBC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08670d86-fc33-4f61-bf51-96e019343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8A1EE-9FDF-4B69-B090-A1F3F11E7F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8AEA9-2E71-4A6B-8BA7-C8B9A55E3C54}">
  <ds:schemaRefs>
    <ds:schemaRef ds:uri="http://schemas.microsoft.com/office/2006/metadata/properties"/>
    <ds:schemaRef ds:uri="http://schemas.microsoft.com/office/infopath/2007/PartnerControls"/>
    <ds:schemaRef ds:uri="741551a1-9d13-466b-8e71-6a8d39419d30"/>
    <ds:schemaRef ds:uri="08670d86-fc33-4f61-bf51-96e019343c8b"/>
    <ds:schemaRef ds:uri="caf9241f-7654-46e4-b38c-0683f75844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Modell for beregning av tilskud</vt:lpstr>
      <vt:lpstr>Forutsetninger for beregninger</vt:lpstr>
      <vt:lpstr>pris per selskap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Fartein Valen Slåttebrekk</dc:creator>
  <cp:keywords/>
  <dc:description/>
  <cp:lastModifiedBy>Hilde Marit Elverum Kvile</cp:lastModifiedBy>
  <cp:revision/>
  <dcterms:created xsi:type="dcterms:W3CDTF">2022-11-02T11:32:54Z</dcterms:created>
  <dcterms:modified xsi:type="dcterms:W3CDTF">2023-04-03T10:27:39Z</dcterms:modified>
  <cp:category/>
  <cp:contentStatus/>
</cp:coreProperties>
</file>