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 2021/2022/Statnett/"/>
    </mc:Choice>
  </mc:AlternateContent>
  <xr:revisionPtr revIDLastSave="1412" documentId="8_{B7DB9046-DE5C-498E-834F-ACDBC03EC4F6}" xr6:coauthVersionLast="47" xr6:coauthVersionMax="47" xr10:uidLastSave="{38713ECB-F8FC-4802-B1C0-458BE5A376A5}"/>
  <bookViews>
    <workbookView xWindow="-120" yWindow="-120" windowWidth="29040" windowHeight="15840" tabRatio="767" firstSheet="1" activeTab="2" xr2:uid="{8A60CC44-39A1-4276-A4CF-859398140B7D}"/>
  </bookViews>
  <sheets>
    <sheet name="Forutsetninger" sheetId="13" r:id="rId1"/>
    <sheet name="Inntektsramme NordLink" sheetId="20" r:id="rId2"/>
    <sheet name="Inntektsramme Statnett" sheetId="6" r:id="rId3"/>
    <sheet name="Analyse transmisjon" sheetId="1" r:id="rId4"/>
    <sheet name="Analyserres regional" sheetId="14" r:id="rId5"/>
    <sheet name="Referenter regional" sheetId="16" r:id="rId6"/>
    <sheet name="Data analyse regional" sheetId="15" r:id="rId7"/>
    <sheet name="Grunnlagsdata" sheetId="12" r:id="rId8"/>
    <sheet name="systemansvarskostnader" sheetId="5" r:id="rId9"/>
    <sheet name="Reberegning 2020" sheetId="19" r:id="rId10"/>
    <sheet name="kalibrering 2020" sheetId="24" r:id="rId11"/>
  </sheets>
  <externalReferences>
    <externalReference r:id="rId12"/>
  </externalReferences>
  <definedNames>
    <definedName name="_xlnm._FilterDatabase" localSheetId="10" hidden="1">'kalibrering 2020'!$A$3:$J$3</definedName>
    <definedName name="paaslag">'[1]Månedspriser og input'!$S$16</definedName>
    <definedName name="aar">'[1]Månedspriser og input'!$S$9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2" l="1"/>
  <c r="U21" i="12"/>
  <c r="U19" i="12"/>
  <c r="V21" i="12" s="1"/>
  <c r="U20" i="12"/>
  <c r="V20" i="12"/>
  <c r="V23" i="12"/>
  <c r="V24" i="12"/>
  <c r="V25" i="12"/>
  <c r="V26" i="12"/>
  <c r="F13" i="12"/>
  <c r="F15" i="12"/>
  <c r="F26" i="12"/>
  <c r="V19" i="12" l="1"/>
  <c r="V22" i="12"/>
  <c r="B19" i="5" l="1"/>
  <c r="H10" i="1" l="1"/>
  <c r="H9" i="1"/>
  <c r="H4" i="1"/>
  <c r="H3" i="1"/>
  <c r="E4" i="1"/>
  <c r="E3" i="1"/>
  <c r="E5" i="1"/>
  <c r="E6" i="1"/>
  <c r="E7" i="1"/>
  <c r="E8" i="1"/>
  <c r="E9" i="1"/>
  <c r="E10" i="1"/>
  <c r="C8" i="6"/>
  <c r="B8" i="6"/>
  <c r="B6" i="20"/>
  <c r="J10" i="1"/>
  <c r="D8" i="6" l="1"/>
  <c r="K25" i="12"/>
  <c r="B2" i="19"/>
  <c r="H16" i="19"/>
  <c r="H15" i="19"/>
  <c r="H7" i="19"/>
  <c r="H8" i="19"/>
  <c r="H9" i="19"/>
  <c r="H10" i="19"/>
  <c r="H11" i="19"/>
  <c r="H12" i="19"/>
  <c r="H13" i="19"/>
  <c r="H6" i="19"/>
  <c r="F17" i="19"/>
  <c r="H4" i="19"/>
  <c r="F7" i="24"/>
  <c r="F19" i="24"/>
  <c r="F24" i="24"/>
  <c r="F36" i="24"/>
  <c r="F51" i="24"/>
  <c r="F12" i="24"/>
  <c r="F18" i="24"/>
  <c r="F26" i="24"/>
  <c r="F30" i="24"/>
  <c r="F32" i="24"/>
  <c r="F38" i="24"/>
  <c r="F42" i="24"/>
  <c r="F44" i="24"/>
  <c r="F46" i="24"/>
  <c r="F50" i="24"/>
  <c r="F54" i="24"/>
  <c r="F52" i="24"/>
  <c r="F48" i="24"/>
  <c r="F43" i="24"/>
  <c r="F40" i="24"/>
  <c r="F35" i="24"/>
  <c r="F34" i="24"/>
  <c r="F28" i="24"/>
  <c r="F27" i="24"/>
  <c r="F22" i="24"/>
  <c r="F20" i="24"/>
  <c r="F16" i="24"/>
  <c r="F14" i="24"/>
  <c r="F11" i="24"/>
  <c r="F10" i="24"/>
  <c r="F8" i="24"/>
  <c r="F6" i="24"/>
  <c r="F3" i="14"/>
  <c r="D3" i="24" l="1"/>
  <c r="F47" i="24"/>
  <c r="F39" i="24"/>
  <c r="F31" i="24"/>
  <c r="F23" i="24"/>
  <c r="F15" i="24"/>
  <c r="F55" i="24"/>
  <c r="F53" i="24"/>
  <c r="F9" i="24"/>
  <c r="F17" i="24"/>
  <c r="F25" i="24"/>
  <c r="F33" i="24"/>
  <c r="F41" i="24"/>
  <c r="F45" i="24"/>
  <c r="F13" i="24"/>
  <c r="F21" i="24"/>
  <c r="F29" i="24"/>
  <c r="F37" i="24"/>
  <c r="F49" i="24"/>
  <c r="F5" i="24"/>
  <c r="F4" i="24"/>
  <c r="E3" i="24"/>
  <c r="F3" i="24" l="1"/>
  <c r="J3" i="24" s="1"/>
  <c r="G6" i="24" l="1"/>
  <c r="H6" i="24" s="1"/>
  <c r="I6" i="24" s="1"/>
  <c r="G46" i="24"/>
  <c r="H46" i="24" s="1"/>
  <c r="I46" i="24" s="1"/>
  <c r="G42" i="24"/>
  <c r="H42" i="24" s="1"/>
  <c r="I42" i="24" s="1"/>
  <c r="G38" i="24"/>
  <c r="H38" i="24" s="1"/>
  <c r="I38" i="24" s="1"/>
  <c r="G22" i="24"/>
  <c r="H22" i="24" s="1"/>
  <c r="I22" i="24" s="1"/>
  <c r="G30" i="24"/>
  <c r="H30" i="24" s="1"/>
  <c r="I30" i="24" s="1"/>
  <c r="G53" i="24"/>
  <c r="H53" i="24" s="1"/>
  <c r="I53" i="24" s="1"/>
  <c r="G37" i="24"/>
  <c r="H37" i="24" s="1"/>
  <c r="I37" i="24" s="1"/>
  <c r="G21" i="24"/>
  <c r="H21" i="24" s="1"/>
  <c r="I21" i="24" s="1"/>
  <c r="G5" i="24"/>
  <c r="H5" i="24" s="1"/>
  <c r="I5" i="24" s="1"/>
  <c r="G7" i="24"/>
  <c r="H7" i="24" s="1"/>
  <c r="I7" i="24" s="1"/>
  <c r="G40" i="24"/>
  <c r="H40" i="24" s="1"/>
  <c r="I40" i="24" s="1"/>
  <c r="G24" i="24"/>
  <c r="H24" i="24" s="1"/>
  <c r="I24" i="24" s="1"/>
  <c r="G8" i="24"/>
  <c r="H8" i="24" s="1"/>
  <c r="I8" i="24" s="1"/>
  <c r="G43" i="24"/>
  <c r="H43" i="24" s="1"/>
  <c r="I43" i="24" s="1"/>
  <c r="G19" i="24"/>
  <c r="H19" i="24" s="1"/>
  <c r="I19" i="24" s="1"/>
  <c r="G55" i="24"/>
  <c r="H55" i="24" s="1"/>
  <c r="I55" i="24" s="1"/>
  <c r="G45" i="24"/>
  <c r="H45" i="24" s="1"/>
  <c r="I45" i="24" s="1"/>
  <c r="G35" i="24"/>
  <c r="H35" i="24" s="1"/>
  <c r="I35" i="24" s="1"/>
  <c r="G32" i="24"/>
  <c r="H32" i="24" s="1"/>
  <c r="I32" i="24" s="1"/>
  <c r="G51" i="24"/>
  <c r="H51" i="24" s="1"/>
  <c r="I51" i="24" s="1"/>
  <c r="G54" i="24"/>
  <c r="H54" i="24" s="1"/>
  <c r="I54" i="24" s="1"/>
  <c r="G18" i="24"/>
  <c r="H18" i="24" s="1"/>
  <c r="I18" i="24" s="1"/>
  <c r="G25" i="24"/>
  <c r="H25" i="24" s="1"/>
  <c r="I25" i="24" s="1"/>
  <c r="G26" i="24"/>
  <c r="H26" i="24" s="1"/>
  <c r="I26" i="24" s="1"/>
  <c r="G49" i="24"/>
  <c r="H49" i="24" s="1"/>
  <c r="I49" i="24" s="1"/>
  <c r="G33" i="24"/>
  <c r="H33" i="24" s="1"/>
  <c r="I33" i="24" s="1"/>
  <c r="G17" i="24"/>
  <c r="H17" i="24" s="1"/>
  <c r="I17" i="24" s="1"/>
  <c r="G39" i="24"/>
  <c r="H39" i="24" s="1"/>
  <c r="I39" i="24" s="1"/>
  <c r="G52" i="24"/>
  <c r="H52" i="24" s="1"/>
  <c r="I52" i="24" s="1"/>
  <c r="G36" i="24"/>
  <c r="H36" i="24" s="1"/>
  <c r="I36" i="24" s="1"/>
  <c r="G20" i="24"/>
  <c r="H20" i="24" s="1"/>
  <c r="I20" i="24" s="1"/>
  <c r="G4" i="24"/>
  <c r="H4" i="24" s="1"/>
  <c r="I4" i="24" s="1"/>
  <c r="G14" i="19" s="1"/>
  <c r="G17" i="19" s="1"/>
  <c r="H17" i="19" s="1"/>
  <c r="G31" i="24"/>
  <c r="H31" i="24" s="1"/>
  <c r="I31" i="24" s="1"/>
  <c r="G11" i="24"/>
  <c r="H11" i="24" s="1"/>
  <c r="I11" i="24" s="1"/>
  <c r="G10" i="24"/>
  <c r="H10" i="24" s="1"/>
  <c r="I10" i="24" s="1"/>
  <c r="G34" i="24"/>
  <c r="H34" i="24" s="1"/>
  <c r="I34" i="24" s="1"/>
  <c r="G29" i="24"/>
  <c r="H29" i="24" s="1"/>
  <c r="I29" i="24" s="1"/>
  <c r="G13" i="24"/>
  <c r="H13" i="24" s="1"/>
  <c r="I13" i="24" s="1"/>
  <c r="G48" i="24"/>
  <c r="H48" i="24" s="1"/>
  <c r="I48" i="24" s="1"/>
  <c r="G16" i="24"/>
  <c r="H16" i="24" s="1"/>
  <c r="I16" i="24" s="1"/>
  <c r="G27" i="24"/>
  <c r="H27" i="24" s="1"/>
  <c r="I27" i="24" s="1"/>
  <c r="G14" i="24"/>
  <c r="H14" i="24" s="1"/>
  <c r="I14" i="24" s="1"/>
  <c r="G41" i="24"/>
  <c r="H41" i="24" s="1"/>
  <c r="I41" i="24" s="1"/>
  <c r="G9" i="24"/>
  <c r="H9" i="24" s="1"/>
  <c r="I9" i="24" s="1"/>
  <c r="G15" i="24"/>
  <c r="H15" i="24" s="1"/>
  <c r="I15" i="24" s="1"/>
  <c r="G44" i="24"/>
  <c r="H44" i="24" s="1"/>
  <c r="I44" i="24" s="1"/>
  <c r="G28" i="24"/>
  <c r="H28" i="24" s="1"/>
  <c r="I28" i="24" s="1"/>
  <c r="G12" i="24"/>
  <c r="H12" i="24" s="1"/>
  <c r="I12" i="24" s="1"/>
  <c r="G47" i="24"/>
  <c r="H47" i="24" s="1"/>
  <c r="I47" i="24" s="1"/>
  <c r="G23" i="24"/>
  <c r="H23" i="24" s="1"/>
  <c r="I23" i="24" s="1"/>
  <c r="G50" i="24"/>
  <c r="H50" i="24" s="1"/>
  <c r="I50" i="24" s="1"/>
  <c r="B15" i="19" l="1"/>
  <c r="B14" i="19"/>
  <c r="B12" i="19"/>
  <c r="B5" i="19"/>
  <c r="B6" i="19"/>
  <c r="B7" i="19"/>
  <c r="B8" i="19"/>
  <c r="B9" i="19"/>
  <c r="B10" i="19"/>
  <c r="B11" i="19"/>
  <c r="B4" i="19"/>
  <c r="G3" i="14"/>
  <c r="C5" i="6"/>
  <c r="C4" i="6" s="1"/>
  <c r="E3" i="14"/>
  <c r="B13" i="19" l="1"/>
  <c r="G2" i="14" l="1"/>
  <c r="F2" i="14"/>
  <c r="E2" i="14"/>
  <c r="D3" i="14" l="1"/>
  <c r="G26" i="12" l="1"/>
  <c r="C13" i="6" l="1"/>
  <c r="C10" i="6"/>
  <c r="C11" i="6" s="1"/>
  <c r="B13" i="6" l="1"/>
  <c r="B10" i="6"/>
  <c r="B6" i="6"/>
  <c r="B19" i="6" s="1"/>
  <c r="B11" i="20"/>
  <c r="B9" i="6"/>
  <c r="D10" i="1"/>
  <c r="D22" i="13"/>
  <c r="D21" i="13"/>
  <c r="D20" i="13"/>
  <c r="D19" i="13"/>
  <c r="B14" i="6" l="1"/>
  <c r="D12" i="5"/>
  <c r="D13" i="6"/>
  <c r="B15" i="6"/>
  <c r="O10" i="1" l="1"/>
  <c r="K10" i="1"/>
  <c r="F6" i="1"/>
  <c r="F7" i="1"/>
  <c r="F8" i="1"/>
  <c r="F9" i="1"/>
  <c r="F5" i="1"/>
  <c r="K26" i="12"/>
  <c r="E26" i="12"/>
  <c r="F16" i="12" s="1"/>
  <c r="T16" i="12" s="1"/>
  <c r="F17" i="12"/>
  <c r="T17" i="12" s="1"/>
  <c r="F18" i="12"/>
  <c r="T18" i="12" s="1"/>
  <c r="F19" i="12"/>
  <c r="T19" i="12" s="1"/>
  <c r="F20" i="12"/>
  <c r="F21" i="12"/>
  <c r="T21" i="12" s="1"/>
  <c r="F22" i="12"/>
  <c r="T22" i="12" s="1"/>
  <c r="U22" i="12" s="1"/>
  <c r="F23" i="12"/>
  <c r="T23" i="12" s="1"/>
  <c r="U23" i="12" s="1"/>
  <c r="F24" i="12"/>
  <c r="T24" i="12" s="1"/>
  <c r="U24" i="12" s="1"/>
  <c r="T26" i="12"/>
  <c r="U26" i="12" s="1"/>
  <c r="T13" i="12"/>
  <c r="L26" i="12" l="1"/>
  <c r="M26" i="12" s="1"/>
  <c r="P10" i="1"/>
  <c r="H26" i="12"/>
  <c r="I26" i="12" s="1"/>
  <c r="M10" i="1"/>
  <c r="F14" i="12"/>
  <c r="T14" i="12" s="1"/>
  <c r="F25" i="12"/>
  <c r="T25" i="12" s="1"/>
  <c r="U25" i="12" s="1"/>
  <c r="F10" i="1"/>
  <c r="T15" i="12"/>
  <c r="G4" i="1" l="1"/>
  <c r="G3" i="1"/>
  <c r="U15" i="12"/>
  <c r="U18" i="12"/>
  <c r="U16" i="12"/>
  <c r="U14" i="12"/>
  <c r="G8" i="1"/>
  <c r="M8" i="1" s="1"/>
  <c r="G5" i="1"/>
  <c r="G9" i="1"/>
  <c r="M9" i="1" s="1"/>
  <c r="G6" i="1"/>
  <c r="G10" i="1"/>
  <c r="G7" i="1"/>
  <c r="U17" i="12"/>
  <c r="U13" i="12"/>
  <c r="M3" i="1" l="1"/>
  <c r="B7" i="6"/>
  <c r="B20" i="6" s="1"/>
  <c r="M7" i="1"/>
  <c r="M5" i="1" l="1"/>
  <c r="M6" i="1"/>
  <c r="B12" i="20"/>
  <c r="B16" i="19" l="1"/>
  <c r="B18" i="19" s="1"/>
  <c r="D23" i="6" s="1"/>
  <c r="D23" i="13" l="1"/>
  <c r="D24" i="13" s="1"/>
  <c r="R9" i="1" l="1"/>
  <c r="R10" i="1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K2" i="14" l="1"/>
  <c r="H3" i="14" s="1"/>
  <c r="I3" i="14" s="1"/>
  <c r="J3" i="14" s="1"/>
  <c r="C17" i="6" s="1"/>
  <c r="H38" i="14" l="1"/>
  <c r="I38" i="14" s="1"/>
  <c r="J38" i="14" s="1"/>
  <c r="H42" i="14"/>
  <c r="I42" i="14" s="1"/>
  <c r="J42" i="14" s="1"/>
  <c r="H46" i="14"/>
  <c r="I46" i="14" s="1"/>
  <c r="J46" i="14" s="1"/>
  <c r="H50" i="14"/>
  <c r="I50" i="14" s="1"/>
  <c r="J50" i="14" s="1"/>
  <c r="H10" i="14"/>
  <c r="I10" i="14" s="1"/>
  <c r="J10" i="14" s="1"/>
  <c r="H30" i="14"/>
  <c r="I30" i="14" s="1"/>
  <c r="J30" i="14" s="1"/>
  <c r="H43" i="14"/>
  <c r="I43" i="14" s="1"/>
  <c r="J43" i="14" s="1"/>
  <c r="H5" i="14"/>
  <c r="I5" i="14" s="1"/>
  <c r="J5" i="14" s="1"/>
  <c r="H7" i="14"/>
  <c r="I7" i="14" s="1"/>
  <c r="J7" i="14" s="1"/>
  <c r="H9" i="14"/>
  <c r="I9" i="14" s="1"/>
  <c r="J9" i="14" s="1"/>
  <c r="H11" i="14"/>
  <c r="I11" i="14" s="1"/>
  <c r="J11" i="14" s="1"/>
  <c r="H13" i="14"/>
  <c r="I13" i="14" s="1"/>
  <c r="J13" i="14" s="1"/>
  <c r="H15" i="14"/>
  <c r="I15" i="14" s="1"/>
  <c r="J15" i="14" s="1"/>
  <c r="H17" i="14"/>
  <c r="I17" i="14" s="1"/>
  <c r="J17" i="14" s="1"/>
  <c r="H19" i="14"/>
  <c r="I19" i="14" s="1"/>
  <c r="J19" i="14" s="1"/>
  <c r="H21" i="14"/>
  <c r="I21" i="14" s="1"/>
  <c r="J21" i="14" s="1"/>
  <c r="H23" i="14"/>
  <c r="I23" i="14" s="1"/>
  <c r="J23" i="14" s="1"/>
  <c r="H25" i="14"/>
  <c r="I25" i="14" s="1"/>
  <c r="J25" i="14" s="1"/>
  <c r="H27" i="14"/>
  <c r="I27" i="14" s="1"/>
  <c r="J27" i="14" s="1"/>
  <c r="H29" i="14"/>
  <c r="I29" i="14" s="1"/>
  <c r="J29" i="14" s="1"/>
  <c r="H31" i="14"/>
  <c r="I31" i="14" s="1"/>
  <c r="J31" i="14" s="1"/>
  <c r="H33" i="14"/>
  <c r="I33" i="14" s="1"/>
  <c r="J33" i="14" s="1"/>
  <c r="H35" i="14"/>
  <c r="I35" i="14" s="1"/>
  <c r="J35" i="14" s="1"/>
  <c r="H37" i="14"/>
  <c r="I37" i="14" s="1"/>
  <c r="J37" i="14" s="1"/>
  <c r="H41" i="14"/>
  <c r="I41" i="14" s="1"/>
  <c r="J41" i="14" s="1"/>
  <c r="H45" i="14"/>
  <c r="I45" i="14" s="1"/>
  <c r="J45" i="14" s="1"/>
  <c r="H49" i="14"/>
  <c r="I49" i="14" s="1"/>
  <c r="J49" i="14" s="1"/>
  <c r="H8" i="14"/>
  <c r="I8" i="14" s="1"/>
  <c r="J8" i="14" s="1"/>
  <c r="H12" i="14"/>
  <c r="I12" i="14" s="1"/>
  <c r="J12" i="14" s="1"/>
  <c r="H16" i="14"/>
  <c r="I16" i="14" s="1"/>
  <c r="J16" i="14" s="1"/>
  <c r="H18" i="14"/>
  <c r="I18" i="14" s="1"/>
  <c r="J18" i="14" s="1"/>
  <c r="H22" i="14"/>
  <c r="I22" i="14" s="1"/>
  <c r="J22" i="14" s="1"/>
  <c r="H26" i="14"/>
  <c r="I26" i="14" s="1"/>
  <c r="J26" i="14" s="1"/>
  <c r="H32" i="14"/>
  <c r="I32" i="14" s="1"/>
  <c r="J32" i="14" s="1"/>
  <c r="H36" i="14"/>
  <c r="I36" i="14" s="1"/>
  <c r="J36" i="14" s="1"/>
  <c r="H39" i="14"/>
  <c r="I39" i="14" s="1"/>
  <c r="J39" i="14" s="1"/>
  <c r="H40" i="14"/>
  <c r="I40" i="14" s="1"/>
  <c r="J40" i="14" s="1"/>
  <c r="H44" i="14"/>
  <c r="I44" i="14" s="1"/>
  <c r="J44" i="14" s="1"/>
  <c r="H48" i="14"/>
  <c r="I48" i="14" s="1"/>
  <c r="J48" i="14" s="1"/>
  <c r="H6" i="14"/>
  <c r="I6" i="14" s="1"/>
  <c r="J6" i="14" s="1"/>
  <c r="H14" i="14"/>
  <c r="I14" i="14" s="1"/>
  <c r="J14" i="14" s="1"/>
  <c r="H20" i="14"/>
  <c r="I20" i="14" s="1"/>
  <c r="J20" i="14" s="1"/>
  <c r="H24" i="14"/>
  <c r="I24" i="14" s="1"/>
  <c r="J24" i="14" s="1"/>
  <c r="H28" i="14"/>
  <c r="I28" i="14" s="1"/>
  <c r="J28" i="14" s="1"/>
  <c r="H34" i="14"/>
  <c r="I34" i="14" s="1"/>
  <c r="J34" i="14" s="1"/>
  <c r="H47" i="14"/>
  <c r="I47" i="14" s="1"/>
  <c r="J47" i="14" s="1"/>
  <c r="H4" i="14"/>
  <c r="I4" i="14" s="1"/>
  <c r="J4" i="14" s="1"/>
  <c r="O4" i="1" l="1"/>
  <c r="O5" i="1"/>
  <c r="O6" i="1"/>
  <c r="O7" i="1"/>
  <c r="O8" i="1"/>
  <c r="O9" i="1"/>
  <c r="P9" i="1" s="1"/>
  <c r="O3" i="1"/>
  <c r="P7" i="1" l="1"/>
  <c r="P3" i="1"/>
  <c r="P6" i="1"/>
  <c r="P5" i="1"/>
  <c r="P8" i="1"/>
  <c r="P4" i="1"/>
  <c r="C6" i="13" l="1"/>
  <c r="C10" i="13"/>
  <c r="K4" i="1"/>
  <c r="K5" i="1"/>
  <c r="K6" i="1"/>
  <c r="K7" i="1"/>
  <c r="K8" i="1"/>
  <c r="K9" i="1"/>
  <c r="K3" i="1"/>
  <c r="H5" i="1"/>
  <c r="H6" i="1"/>
  <c r="H7" i="1"/>
  <c r="H8" i="1"/>
  <c r="L13" i="12"/>
  <c r="L14" i="12"/>
  <c r="L15" i="12"/>
  <c r="L16" i="12"/>
  <c r="L17" i="12"/>
  <c r="L18" i="12"/>
  <c r="H18" i="12"/>
  <c r="H16" i="12"/>
  <c r="H14" i="12"/>
  <c r="C12" i="6" l="1"/>
  <c r="B12" i="6"/>
  <c r="H13" i="12"/>
  <c r="H15" i="12"/>
  <c r="H17" i="12"/>
  <c r="B3" i="20" l="1"/>
  <c r="R6" i="1"/>
  <c r="R3" i="1"/>
  <c r="R7" i="1"/>
  <c r="R4" i="1"/>
  <c r="R8" i="1"/>
  <c r="R5" i="1"/>
  <c r="K19" i="12"/>
  <c r="G19" i="12"/>
  <c r="K20" i="12" l="1"/>
  <c r="K21" i="12"/>
  <c r="K22" i="12"/>
  <c r="K23" i="12"/>
  <c r="K24" i="12"/>
  <c r="G20" i="12"/>
  <c r="G21" i="12"/>
  <c r="G22" i="12"/>
  <c r="G23" i="12"/>
  <c r="G24" i="12"/>
  <c r="G25" i="12"/>
  <c r="H25" i="12" s="1"/>
  <c r="L19" i="12"/>
  <c r="M19" i="12" s="1"/>
  <c r="M16" i="12" l="1"/>
  <c r="M18" i="12"/>
  <c r="M15" i="12"/>
  <c r="M17" i="12"/>
  <c r="M14" i="12"/>
  <c r="M13" i="12"/>
  <c r="H24" i="12"/>
  <c r="I24" i="12" s="1"/>
  <c r="H20" i="12"/>
  <c r="I20" i="12" s="1"/>
  <c r="H19" i="12"/>
  <c r="L21" i="12"/>
  <c r="M21" i="12" s="1"/>
  <c r="L24" i="12"/>
  <c r="M24" i="12" s="1"/>
  <c r="L20" i="12"/>
  <c r="M20" i="12" s="1"/>
  <c r="L22" i="12"/>
  <c r="M22" i="12" s="1"/>
  <c r="L25" i="12"/>
  <c r="M25" i="12" s="1"/>
  <c r="L23" i="12"/>
  <c r="M23" i="12" s="1"/>
  <c r="H23" i="12"/>
  <c r="I23" i="12" s="1"/>
  <c r="H22" i="12"/>
  <c r="I22" i="12" s="1"/>
  <c r="I25" i="12"/>
  <c r="H21" i="12"/>
  <c r="I21" i="12" s="1"/>
  <c r="N19" i="12" l="1"/>
  <c r="J25" i="12"/>
  <c r="N22" i="12"/>
  <c r="J26" i="12"/>
  <c r="N20" i="12"/>
  <c r="N24" i="12"/>
  <c r="N21" i="12"/>
  <c r="N23" i="12"/>
  <c r="N26" i="12"/>
  <c r="N25" i="12"/>
  <c r="O25" i="12" s="1"/>
  <c r="I17" i="12"/>
  <c r="I16" i="12"/>
  <c r="I14" i="12"/>
  <c r="I13" i="12"/>
  <c r="I18" i="12"/>
  <c r="I19" i="12"/>
  <c r="J23" i="12" s="1"/>
  <c r="I15" i="12"/>
  <c r="J24" i="12"/>
  <c r="J19" i="12" l="1"/>
  <c r="O26" i="12"/>
  <c r="I10" i="1" s="1"/>
  <c r="N10" i="1" s="1"/>
  <c r="B5" i="6" s="1"/>
  <c r="B4" i="6" s="1"/>
  <c r="J21" i="12"/>
  <c r="J20" i="12"/>
  <c r="O20" i="12" s="1"/>
  <c r="I4" i="1" s="1"/>
  <c r="J22" i="12"/>
  <c r="O22" i="12" s="1"/>
  <c r="I6" i="1" s="1"/>
  <c r="N6" i="1" s="1"/>
  <c r="O21" i="12"/>
  <c r="I5" i="1" s="1"/>
  <c r="N5" i="1" s="1"/>
  <c r="O24" i="12"/>
  <c r="I8" i="1" s="1"/>
  <c r="N8" i="1" s="1"/>
  <c r="O23" i="12"/>
  <c r="I7" i="1" s="1"/>
  <c r="N7" i="1" s="1"/>
  <c r="I9" i="1"/>
  <c r="N9" i="1" s="1"/>
  <c r="D4" i="6" l="1"/>
  <c r="O19" i="12"/>
  <c r="I3" i="1" s="1"/>
  <c r="N3" i="1" s="1"/>
  <c r="M4" i="1"/>
  <c r="N4" i="1" s="1"/>
  <c r="D12" i="6" l="1"/>
  <c r="C15" i="6"/>
  <c r="D10" i="6" l="1"/>
  <c r="C2" i="6"/>
  <c r="C16" i="6" s="1"/>
  <c r="D15" i="6"/>
  <c r="B11" i="6"/>
  <c r="B2" i="6" l="1"/>
  <c r="B21" i="6" s="1"/>
  <c r="D11" i="6"/>
  <c r="D6" i="5" l="1"/>
  <c r="D5" i="5"/>
  <c r="E5" i="5" s="1"/>
  <c r="T3" i="1" s="1"/>
  <c r="U3" i="1" s="1"/>
  <c r="W3" i="1" s="1"/>
  <c r="D11" i="5"/>
  <c r="D10" i="5"/>
  <c r="D9" i="5"/>
  <c r="D8" i="5"/>
  <c r="D7" i="5"/>
  <c r="E10" i="5" l="1"/>
  <c r="T8" i="1" s="1"/>
  <c r="U8" i="1" s="1"/>
  <c r="W8" i="1" s="1"/>
  <c r="E12" i="5"/>
  <c r="T10" i="1" s="1"/>
  <c r="U10" i="1" s="1"/>
  <c r="W10" i="1" s="1"/>
  <c r="E11" i="5"/>
  <c r="T9" i="1" s="1"/>
  <c r="U9" i="1" s="1"/>
  <c r="W9" i="1" s="1"/>
  <c r="E6" i="5"/>
  <c r="T4" i="1" s="1"/>
  <c r="U4" i="1" s="1"/>
  <c r="E7" i="5"/>
  <c r="T5" i="1" s="1"/>
  <c r="U5" i="1" s="1"/>
  <c r="W5" i="1" s="1"/>
  <c r="E8" i="5"/>
  <c r="T6" i="1" s="1"/>
  <c r="U6" i="1" s="1"/>
  <c r="W6" i="1" s="1"/>
  <c r="E9" i="5"/>
  <c r="T7" i="1" s="1"/>
  <c r="U7" i="1" s="1"/>
  <c r="W7" i="1" s="1"/>
  <c r="D6" i="6"/>
  <c r="W4" i="1" l="1"/>
  <c r="W1" i="1" a="1"/>
  <c r="W1" i="1" s="1"/>
  <c r="X10" i="1" s="1"/>
  <c r="D5" i="6" l="1"/>
  <c r="D2" i="6" l="1"/>
  <c r="B14" i="20" l="1"/>
  <c r="B15" i="20" l="1"/>
  <c r="B13" i="20" s="1"/>
  <c r="B16" i="20" s="1"/>
  <c r="B18" i="20" s="1"/>
  <c r="B17" i="6"/>
  <c r="B18" i="6" l="1"/>
  <c r="B16" i="6" s="1"/>
  <c r="D16" i="6" l="1"/>
  <c r="D22" i="6" l="1"/>
  <c r="D2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tc={0A2CDFC7-F6A5-4895-88FA-0FA834C7282D}</author>
  </authors>
  <commentList>
    <comment ref="C4" authorId="0" shapeId="0" xr:uid="{0A2CDFC7-F6A5-4895-88FA-0FA834C7282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Fra Nasjonalregnskapet, 09181: Investeringer og kapitalbeholdninger, etter næring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<sst xmlns="http://schemas.openxmlformats.org/spreadsheetml/2006/main" count="960" uniqueCount="326">
  <si>
    <t>Forutsetninger</t>
  </si>
  <si>
    <t>SSB Tabell 11118, 2015 = 100</t>
  </si>
  <si>
    <t>SSB tabell 03013, 2015 = 100</t>
  </si>
  <si>
    <t>Produktivitetskrav analysen</t>
  </si>
  <si>
    <t>Produktivitetkrav Systemansvarskostnader</t>
  </si>
  <si>
    <t>Kraftpris til analyse</t>
  </si>
  <si>
    <t>systempris</t>
  </si>
  <si>
    <t>systempris + 11</t>
  </si>
  <si>
    <t>https://www.nordpoolgroup.com/Market-data1/Dayahead/Area-Prices/SYS1/Yearly/?view=table</t>
  </si>
  <si>
    <t>Forutsetning beregne annuitet av systemansvarsinvesteringene</t>
  </si>
  <si>
    <t xml:space="preserve">Avskrivingstid </t>
  </si>
  <si>
    <t>Rente til beregning av annuitet</t>
  </si>
  <si>
    <t xml:space="preserve">Kostnadsgrunnlag K </t>
  </si>
  <si>
    <t>hvorav:</t>
  </si>
  <si>
    <t>Drifts- og vedlikeholdskostnader</t>
  </si>
  <si>
    <t>Inflasjonsjusterte drifts- og vedlikeholdskostnader</t>
  </si>
  <si>
    <t>Avskrivninger</t>
  </si>
  <si>
    <t>Nettap MWh</t>
  </si>
  <si>
    <t>Nettapskostnader</t>
  </si>
  <si>
    <t xml:space="preserve">Inflasjonsjustert KILE </t>
  </si>
  <si>
    <t>Avkastningsgrunnlag</t>
  </si>
  <si>
    <t>Avkastning</t>
  </si>
  <si>
    <t>Kostnadsnorm, K*</t>
  </si>
  <si>
    <t>Effektivitetsscore fra analysen</t>
  </si>
  <si>
    <t>Effektivitetsscore, inkludert 2% produktivitetskrav</t>
  </si>
  <si>
    <t>Inntektsramme, 40 % K + 60 % K*</t>
  </si>
  <si>
    <t>Inntektsramme for 2021</t>
  </si>
  <si>
    <t>Nettnivå</t>
  </si>
  <si>
    <t>Transmisjons-nett</t>
  </si>
  <si>
    <t>Regionalt distribusjons-nett</t>
  </si>
  <si>
    <t>Sum</t>
  </si>
  <si>
    <t>Drifts- og vedlikeholdskostnader, eks. systemansvar</t>
  </si>
  <si>
    <t>Inflasjonsjusterte systemansvars-, drifts- og vedlikeholdskostnader</t>
  </si>
  <si>
    <t>hvorav avskrivninger, systemansvar</t>
  </si>
  <si>
    <t>hvorav avkastningsgrunnlag, systemansvar</t>
  </si>
  <si>
    <t>Kostnader systemansvar reserver utenfor analyse</t>
  </si>
  <si>
    <t>Kostnader øvrig system utenfor analyse</t>
  </si>
  <si>
    <t>K som skal multipliseres med resultat fra analysen</t>
  </si>
  <si>
    <t>Transmisjonsnett</t>
  </si>
  <si>
    <t>SSB tabell 03013</t>
  </si>
  <si>
    <t xml:space="preserve"> http://www.ssb.no/tabell/11118</t>
  </si>
  <si>
    <t>Frontkostnad</t>
  </si>
  <si>
    <t>id</t>
  </si>
  <si>
    <t>aar</t>
  </si>
  <si>
    <t>selskap</t>
  </si>
  <si>
    <t>KPI</t>
  </si>
  <si>
    <t>KPI-lønn</t>
  </si>
  <si>
    <t>lønn løpende</t>
  </si>
  <si>
    <t>KILE</t>
  </si>
  <si>
    <t>tapsvolum</t>
  </si>
  <si>
    <t>Tapskostnad</t>
  </si>
  <si>
    <t>Annuitet total</t>
  </si>
  <si>
    <t>Annuitet systemansvar</t>
  </si>
  <si>
    <t>Normgrid med HVDC</t>
  </si>
  <si>
    <t xml:space="preserve">Enhetskostnad </t>
  </si>
  <si>
    <t>STATNETT SF</t>
  </si>
  <si>
    <t>orgn</t>
  </si>
  <si>
    <t>ID</t>
  </si>
  <si>
    <t>Selskap</t>
  </si>
  <si>
    <t>Resultat</t>
  </si>
  <si>
    <t>AKG inkl 17b</t>
  </si>
  <si>
    <t>Kostnad til kalibrering</t>
  </si>
  <si>
    <t>DEAnorm (DEA-resultat*K)</t>
  </si>
  <si>
    <t>Tillegg i norm</t>
  </si>
  <si>
    <t>Kalibrert DEAnorm</t>
  </si>
  <si>
    <t>Kalibrert DEA-resultat</t>
  </si>
  <si>
    <t>K-K*</t>
  </si>
  <si>
    <t>ALTA KRAFTLAG SA</t>
  </si>
  <si>
    <t>ANDØY ENERGI NETT AS</t>
  </si>
  <si>
    <t>NORGESNETT AS</t>
  </si>
  <si>
    <t>AS EIDEFOSS</t>
  </si>
  <si>
    <t>HAMMERFEST ENERGI NETT AS</t>
  </si>
  <si>
    <t>LINEA AS</t>
  </si>
  <si>
    <t>ISTAD NETT AS</t>
  </si>
  <si>
    <t>KRAGERØ ENERGI AS</t>
  </si>
  <si>
    <t>LUOSTEJOK KRAFTLAG SA</t>
  </si>
  <si>
    <t>LÆRDAL ENERGI AS</t>
  </si>
  <si>
    <t>KYSTNETT AS</t>
  </si>
  <si>
    <t>YMBER NETT AS</t>
  </si>
  <si>
    <t>NORDKYN KRAFTLAG SA</t>
  </si>
  <si>
    <t>ODDA ENERGI NETT AS</t>
  </si>
  <si>
    <t>REPVÅG KRAFTLAG SA</t>
  </si>
  <si>
    <t>RØROS E-VERK NETT AS</t>
  </si>
  <si>
    <t>SOGNEKRAFT AS</t>
  </si>
  <si>
    <t>TENSIO TS AS</t>
  </si>
  <si>
    <t>ARVA AS</t>
  </si>
  <si>
    <t>HARDANGER ENERGI NETT AS</t>
  </si>
  <si>
    <t>VARANGER KRAFTNETT AS</t>
  </si>
  <si>
    <t>VEST-TELEMARK KRAFTLAG AS</t>
  </si>
  <si>
    <t>ENIDA AS</t>
  </si>
  <si>
    <t>LINJA AS</t>
  </si>
  <si>
    <t>HALLINGDAL KRAFTNETT AS</t>
  </si>
  <si>
    <t>VEVIG AS</t>
  </si>
  <si>
    <t>NEAS AS</t>
  </si>
  <si>
    <t>HEMSEDAL ENERGI AS</t>
  </si>
  <si>
    <t>LOFOTKRAFT AS</t>
  </si>
  <si>
    <t>HÅLOGALAND KRAFT NETT AS</t>
  </si>
  <si>
    <t>MØRENETT AS</t>
  </si>
  <si>
    <t>VESTERÅLSKRAFT NETT AS</t>
  </si>
  <si>
    <t>HAUGALAND KRAFT NETT AS</t>
  </si>
  <si>
    <t>LYSE ELNETT AS</t>
  </si>
  <si>
    <t>BKK NETT AS</t>
  </si>
  <si>
    <t>MIDTKRAFT NETT AS</t>
  </si>
  <si>
    <t>LEDE AS</t>
  </si>
  <si>
    <t>GLITRE ENERGI NETT AS</t>
  </si>
  <si>
    <t>AGDER ENERGI NETT AS</t>
  </si>
  <si>
    <t>VOSS ENERGI NETT AS</t>
  </si>
  <si>
    <t>NORDKRAFT NETT AS</t>
  </si>
  <si>
    <t>STANGE ENERGI NETT AS</t>
  </si>
  <si>
    <t>ELVIA AS</t>
  </si>
  <si>
    <t>TENSIO TN AS</t>
  </si>
  <si>
    <t>MIP INDUSTRINETT AS</t>
  </si>
  <si>
    <t>Aktieselskabet Saudefaldene</t>
  </si>
  <si>
    <t>HERØYA NETT AS</t>
  </si>
  <si>
    <t>id.y</t>
  </si>
  <si>
    <t>y</t>
  </si>
  <si>
    <t>comp</t>
  </si>
  <si>
    <t>rd_cb</t>
  </si>
  <si>
    <t>rd_eff.s1.cb</t>
  </si>
  <si>
    <t>rd_eff.s2.cb</t>
  </si>
  <si>
    <t>rdz_Geo1</t>
  </si>
  <si>
    <t>diff_tu_rdz_Geo1</t>
  </si>
  <si>
    <t>rd_ncs_ANDØY ENERGI NETT AS</t>
  </si>
  <si>
    <t>rd_ncs_LUOSTEJOK KRAFTLAG SA</t>
  </si>
  <si>
    <t>rd_ncs_YMBER NETT AS</t>
  </si>
  <si>
    <t>rd_ncs_NORDKYN KRAFTLAG SA</t>
  </si>
  <si>
    <t>rd_ncs_RØROS E-VERK NETT AS</t>
  </si>
  <si>
    <t>rd_ncs_TENSIO TS AS</t>
  </si>
  <si>
    <t>rd_ncs_HARDANGER ENERGI NETT AS</t>
  </si>
  <si>
    <t>rd_ncs_NEAS AS</t>
  </si>
  <si>
    <t>rd_ncs_STATNETT SF</t>
  </si>
  <si>
    <t>rd_ncs_LYSE ELNETT AS</t>
  </si>
  <si>
    <t>rd_ncs_GLITRE ENERGI NETT AS</t>
  </si>
  <si>
    <t>rd_ncs_STANGE ENERGI NETT AS</t>
  </si>
  <si>
    <t>rd_ncs_HERØYA NETT AS</t>
  </si>
  <si>
    <t>idaar</t>
  </si>
  <si>
    <t>s_avs</t>
  </si>
  <si>
    <t>r_avs</t>
  </si>
  <si>
    <t>r_nettap</t>
  </si>
  <si>
    <t>s_pensj</t>
  </si>
  <si>
    <t>s_lonn</t>
  </si>
  <si>
    <t>s_lonnakt</t>
  </si>
  <si>
    <t>s_pensjek</t>
  </si>
  <si>
    <t>r_pensj</t>
  </si>
  <si>
    <t>r_lonn</t>
  </si>
  <si>
    <t>r_pensjek</t>
  </si>
  <si>
    <t>r_lonnakt</t>
  </si>
  <si>
    <t>r_bfv</t>
  </si>
  <si>
    <t>s_bfv</t>
  </si>
  <si>
    <t>r_kile</t>
  </si>
  <si>
    <t>s_kile</t>
  </si>
  <si>
    <t>r_abavs</t>
  </si>
  <si>
    <t>r_abbfv</t>
  </si>
  <si>
    <t>r_391</t>
  </si>
  <si>
    <t>s_391</t>
  </si>
  <si>
    <t>r_DVxL</t>
  </si>
  <si>
    <t>2013962986633</t>
  </si>
  <si>
    <t>962986633</t>
  </si>
  <si>
    <t>2014962986633</t>
  </si>
  <si>
    <t>2015962986633</t>
  </si>
  <si>
    <t>2016962986633</t>
  </si>
  <si>
    <t>2017962986633</t>
  </si>
  <si>
    <t>2018962986633</t>
  </si>
  <si>
    <t>2019962986633</t>
  </si>
  <si>
    <t>Pensjonskostnader</t>
  </si>
  <si>
    <t>i gjennomsnittsberegning erstattes observasjoner 2010-2013 med snittet 2007-2013</t>
  </si>
  <si>
    <t>Pensjonskostnnader periodisert Snett fra eRapp</t>
  </si>
  <si>
    <t>Pensjonskostnnader periodisert Snett justert til faste priser</t>
  </si>
  <si>
    <t>snitt 2010 2013 erstattes med snitt 2007-2013</t>
  </si>
  <si>
    <t>Pensjonskostnnader periodisert Snett, femårig snitt til DV</t>
  </si>
  <si>
    <t>Pensjonskostnader egenkapital Snett fra eRapp</t>
  </si>
  <si>
    <t>Pensjonskostnader egenkapital Snett jsutert til  faste priser</t>
  </si>
  <si>
    <t>Pensjonskostnader egenkapital Snett, femårig snitt til DV</t>
  </si>
  <si>
    <t>Sum DV</t>
  </si>
  <si>
    <t>kapital indeks</t>
  </si>
  <si>
    <t>Hentet inn i "Analyse"</t>
  </si>
  <si>
    <t>Hentet inn i "inntektsramme Statnett"</t>
  </si>
  <si>
    <t>Bokførte verdier og avskrivinger til kostnadsgrunnlaget. Basert på investeringene rapportert over</t>
  </si>
  <si>
    <t>Bokført verdi pr 31122019</t>
  </si>
  <si>
    <t>Året avskrivinger</t>
  </si>
  <si>
    <t>fp_rd_OPEXxS</t>
  </si>
  <si>
    <t>fp_rd_sal</t>
  </si>
  <si>
    <t>fp_rd_sal.cap</t>
  </si>
  <si>
    <t>av_rd_pens</t>
  </si>
  <si>
    <t>av_rd_pens.eq</t>
  </si>
  <si>
    <t>av_rd_impl</t>
  </si>
  <si>
    <t>fp_rd_391</t>
  </si>
  <si>
    <t>fp_rd_cga</t>
  </si>
  <si>
    <t>fp_rd_OPEX</t>
  </si>
  <si>
    <t>rd_rab.gf</t>
  </si>
  <si>
    <t>rd_dep.gf</t>
  </si>
  <si>
    <t>rd_rab.sf</t>
  </si>
  <si>
    <t>rd_dep.sf</t>
  </si>
  <si>
    <t>fp_rd_cens</t>
  </si>
  <si>
    <t>rd_TOTXDEA</t>
  </si>
  <si>
    <t>rd_wv.ol</t>
  </si>
  <si>
    <t>rd_wv.sc</t>
  </si>
  <si>
    <t>rd_wv.ss</t>
  </si>
  <si>
    <t>rd_wv.uc</t>
  </si>
  <si>
    <t>rd_EVAL</t>
  </si>
  <si>
    <t>BINDAL KRAFTLAG SA</t>
  </si>
  <si>
    <t>ISALTEN NETT AS</t>
  </si>
  <si>
    <t>TROLLFJORD NETT AS</t>
  </si>
  <si>
    <t>HURUM NETT AS</t>
  </si>
  <si>
    <t>KE NETT AS</t>
  </si>
  <si>
    <t>KRØDSHERAD EVERK KF</t>
  </si>
  <si>
    <t>KVÆNANGEN KRAFTVERK AS</t>
  </si>
  <si>
    <t>MELØY NETT AS</t>
  </si>
  <si>
    <t>MODALEN KRAFTLAG SA</t>
  </si>
  <si>
    <t>PORSA KRAFTLAG AS</t>
  </si>
  <si>
    <t>RAKKESTAD ENERGI AS</t>
  </si>
  <si>
    <t>RAULAND KRAFTFORSYNINGSLAG SA</t>
  </si>
  <si>
    <t>RAUMA ENERGI PRODUKSJON AS</t>
  </si>
  <si>
    <t>HYDRO ENERGI AS</t>
  </si>
  <si>
    <t>ROLLAG ELEKTRISITETSVERK AS</t>
  </si>
  <si>
    <t>SANDØY NETT AS</t>
  </si>
  <si>
    <t>SIRA KVINA KRAFTSELSKAP</t>
  </si>
  <si>
    <t>SKJÅK ENERGI AS</t>
  </si>
  <si>
    <t>STRYN ENERGI AS</t>
  </si>
  <si>
    <t>SYKKYLVEN ENERGI AS</t>
  </si>
  <si>
    <t>SØR AURDAL ENERGI AS</t>
  </si>
  <si>
    <t>TINFOS AS</t>
  </si>
  <si>
    <t>UVDAL KRAFTFORSYNING SA</t>
  </si>
  <si>
    <t>ØVRE EIKER NETT AS</t>
  </si>
  <si>
    <t>ÅRDAL ENERGI NETT AS</t>
  </si>
  <si>
    <t>SVORKA ENERGI AS</t>
  </si>
  <si>
    <t>HYDRO ALUMINIUM AS</t>
  </si>
  <si>
    <t>VALDRES ENERGI NETT AS</t>
  </si>
  <si>
    <t>EVERKET AS</t>
  </si>
  <si>
    <t>HAFSLUND ECO VANNKRAFT AS</t>
  </si>
  <si>
    <t>ETNA NETT AS</t>
  </si>
  <si>
    <t>FLESBERG ELEKTRISITETSVERK AS</t>
  </si>
  <si>
    <t>SUNNDAL ENERGI KF</t>
  </si>
  <si>
    <t>NORDVEST NETT AS</t>
  </si>
  <si>
    <t>STATKRAFT ENERGI AS</t>
  </si>
  <si>
    <t>RINGERIKSKRAFT NETT AS</t>
  </si>
  <si>
    <t>SØR-NORGE ALUMINIUM AS</t>
  </si>
  <si>
    <t>GASSCO AS</t>
  </si>
  <si>
    <t>NETTSELSKAPET AS</t>
  </si>
  <si>
    <t>Inntektsramme for Statnett</t>
  </si>
  <si>
    <t>Regionalnett</t>
  </si>
  <si>
    <t>KILE i regionalnett</t>
  </si>
  <si>
    <t>KILE-norm for transmisjonsnettet (70 300,- 2017-kroner)</t>
  </si>
  <si>
    <t>Rente 2022</t>
  </si>
  <si>
    <t>Kraftpris 2022</t>
  </si>
  <si>
    <t xml:space="preserve">KPI lønn faktor 2022/2020 </t>
  </si>
  <si>
    <t xml:space="preserve">KPI faktor 2022/2020 </t>
  </si>
  <si>
    <t>2020 kroner</t>
  </si>
  <si>
    <t>Totex 2020 kr</t>
  </si>
  <si>
    <t>Snitt 2014 - 2018</t>
  </si>
  <si>
    <t>Pensjonskosntader system og marked</t>
  </si>
  <si>
    <t>pensjonskostnader periodisert</t>
  </si>
  <si>
    <t>estimatavvik</t>
  </si>
  <si>
    <t>Sum pensjon, kpi justert</t>
  </si>
  <si>
    <t>pensjon femårig snitt 2020 kr</t>
  </si>
  <si>
    <t>Tillegg/fradrag for oppdatert ramme 2020</t>
  </si>
  <si>
    <t>rd_ncs_EIDEFOSS NETT AS</t>
  </si>
  <si>
    <t>rd_ncs_LÆRDAL ENERGI NETT AS</t>
  </si>
  <si>
    <t>rd_ncs_REPVÅG NETT AS</t>
  </si>
  <si>
    <t>EIDEFOSS NETT AS</t>
  </si>
  <si>
    <t>LÆRDAL ENERGI NETT AS</t>
  </si>
  <si>
    <t>REPVÅG NETT AS</t>
  </si>
  <si>
    <t>HAVNETT AS</t>
  </si>
  <si>
    <t>DRANGEDAL EVERK AS</t>
  </si>
  <si>
    <t>BØMLO KRAFTNETT AS</t>
  </si>
  <si>
    <t>FUSA KRAFTLAG NETT AS</t>
  </si>
  <si>
    <t>EL-VERKET HØLAND AS</t>
  </si>
  <si>
    <t>JÆREN EVERK AS</t>
  </si>
  <si>
    <t>KVAM ENERGI NETT AS</t>
  </si>
  <si>
    <t>LUSTER NETT AS</t>
  </si>
  <si>
    <t>NØK NETT AS</t>
  </si>
  <si>
    <t>TINDRA NETT AS</t>
  </si>
  <si>
    <t>STANNUM AS</t>
  </si>
  <si>
    <t>VANG ENERGIVERK AS</t>
  </si>
  <si>
    <t>SVORKA NETT AS</t>
  </si>
  <si>
    <t>AURLAND ENERGI NETT AS</t>
  </si>
  <si>
    <t>MIDTNETT-TELEMARK AS</t>
  </si>
  <si>
    <t>Anleggsoverdragelser</t>
  </si>
  <si>
    <t>Inntektsramme for 2022</t>
  </si>
  <si>
    <t>Tillegg/fradrag i inntektsrammen 2022</t>
  </si>
  <si>
    <t>Eneste endring fra vedtak om IR 2020 er resultatet fra regionalnettsanalysen</t>
  </si>
  <si>
    <t>Drifts- og vedlikeholdskostnader, inkl. systemansvarskostnader</t>
  </si>
  <si>
    <t>Systemansvarskostnader</t>
  </si>
  <si>
    <t>Kostnadsnorm transmisjonsnett</t>
  </si>
  <si>
    <t>Kostnadsnorm regionalt distribusjonsnett</t>
  </si>
  <si>
    <t>Kostnadsnorm, K*, ink KILE norm</t>
  </si>
  <si>
    <t>DEA-score regionalnett</t>
  </si>
  <si>
    <t>KILE-kostnad for regionalnettet, inflasjonsjustert</t>
  </si>
  <si>
    <t>Kostnadsnorm per nettnivå, K*</t>
  </si>
  <si>
    <t>Inntektsramme fra Vedtak 2020 eks anleggsoverdragelser</t>
  </si>
  <si>
    <t>INNTEKTSRAMME 2020 før anleggsoverdragelser</t>
  </si>
  <si>
    <t>Resultater og kalibrering av DEA-resultat for regionalt distribusjonsnett</t>
  </si>
  <si>
    <t>K Rnett</t>
  </si>
  <si>
    <t>DALANE NETT AS</t>
  </si>
  <si>
    <t>HEMSEDAL ENERGI KF (Inaktiv i brreg)</t>
  </si>
  <si>
    <t>SKAGERAK NETT AS</t>
  </si>
  <si>
    <t>MO INDUSTRIPARK AS</t>
  </si>
  <si>
    <t>SUNNFJORD ENERGI AS</t>
  </si>
  <si>
    <t>SFE NETT AS</t>
  </si>
  <si>
    <t>EIDSIVA NETT AS (Inaktiv i brreg)</t>
  </si>
  <si>
    <t>HELGELAND KRAFT NETT AS</t>
  </si>
  <si>
    <t>TROMS KRAFT NETT AS</t>
  </si>
  <si>
    <t>SULDAL ELVERK KF</t>
  </si>
  <si>
    <t>NORDLANDSNETT AS</t>
  </si>
  <si>
    <t>GUDBRANDSDAL ENERGI NETT AS</t>
  </si>
  <si>
    <t>YMBER PRODUKSJON AS</t>
  </si>
  <si>
    <t>NORD-SALTEN KRAFT AS</t>
  </si>
  <si>
    <t>ANDØY ENERGI AS</t>
  </si>
  <si>
    <t>KPI-faktor 2020</t>
  </si>
  <si>
    <t>KPI-lønnfaktor 2020</t>
  </si>
  <si>
    <t>Driftskostnader uten lønn løpende</t>
  </si>
  <si>
    <t>post 391 løpende</t>
  </si>
  <si>
    <t>Systemansvar kjøp av reserver løpende</t>
  </si>
  <si>
    <t>DV system og marked, ink pensjon</t>
  </si>
  <si>
    <t>Glattede pensjoner</t>
  </si>
  <si>
    <t>KPI justert KILE</t>
  </si>
  <si>
    <t>Resultat mot 14-18</t>
  </si>
  <si>
    <t>Drifts- og vedlikeholdskostnader, øvrig system og marked</t>
  </si>
  <si>
    <t>Drifts- og vedlikeholdskostnader, systemansvar reserver</t>
  </si>
  <si>
    <t>Inflasjonsjusterte systemansvars-, drifts- og vedlikeholdskostnader, hvorav:</t>
  </si>
  <si>
    <t xml:space="preserve">Kostnadsutvikling System og Marked med tilhørende IT-kostnader og felleskostnader 2013-2020. Løpende mill kr. 2013-2020 rapportert mars 2021, 2020 rapportert november 2021. </t>
  </si>
  <si>
    <t>Annuitet for årets investering, 2020 kr</t>
  </si>
  <si>
    <t>Annuitetsverdi til analyse</t>
  </si>
  <si>
    <t>Investeringer, løpende mill kr</t>
  </si>
  <si>
    <t>Drift og vedlikehold løpende mill kr</t>
  </si>
  <si>
    <t xml:space="preserve">KPI-lønnfaktor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</si>
</sst>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000"/>
    <numFmt numFmtId="169" formatCode="0.0\ %"/>
    <numFmt numFmtId="170" formatCode="0.000"/>
    <numFmt numFmtId="171" formatCode="_-* #,##0.000_-;\-* #,##0.000_-;_-* &quot;-&quot;??_-;_-@_-"/>
    <numFmt numFmtId="172" formatCode="_-* #,##0.0000_-;\-* #,##0.0000_-;_-* &quot;-&quot;??_-;_-@_-"/>
    <numFmt numFmtId="173" formatCode="_(* #,##0.0_);_(* \(#,##0.0\);_(* &quot;-&quot;??_);_(@_)"/>
  </numFmts>
  <fonts count="4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Arial"/>
      <family val="2"/>
    </font>
    <font>
      <sz val="10"/>
      <name val="Segoe UI"/>
      <family val="2"/>
    </font>
    <font>
      <sz val="10"/>
      <name val="Calibri"/>
      <family val="2"/>
      <scheme val="minor"/>
    </font>
    <font>
      <sz val="10"/>
      <color rgb="FF000000"/>
      <name val="Lucida Console"/>
      <family val="3"/>
    </font>
    <font>
      <u/>
      <sz val="11"/>
      <color theme="10"/>
      <name val="Calibri"/>
      <family val="2"/>
    </font>
    <font>
      <sz val="9"/>
      <color rgb="FF333333"/>
      <name val="Arial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Gill Sans MT"/>
      <family val="2"/>
    </font>
    <font>
      <sz val="10"/>
      <name val="Gill Sans MT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4">
    <xf numFmtId="0" fontId="0" fillId="0" borderId="0" applyBorder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8" fillId="0" borderId="0"/>
    <xf numFmtId="0" fontId="3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" fillId="0" borderId="0"/>
  </cellStyleXfs>
  <cellXfs count="283">
    <xf numFmtId="0" fontId="0" fillId="0" borderId="0" xfId="0"/>
    <xf numFmtId="0" fontId="4" fillId="0" borderId="0" xfId="3" applyFont="1"/>
    <xf numFmtId="0" fontId="3" fillId="0" borderId="0" xfId="3"/>
    <xf numFmtId="0" fontId="3" fillId="0" borderId="0" xfId="3" applyAlignment="1">
      <alignment wrapText="1"/>
    </xf>
    <xf numFmtId="2" fontId="3" fillId="0" borderId="0" xfId="3" applyNumberFormat="1"/>
    <xf numFmtId="164" fontId="3" fillId="0" borderId="0" xfId="3" applyNumberFormat="1"/>
    <xf numFmtId="165" fontId="3" fillId="0" borderId="0" xfId="1" applyNumberFormat="1" applyFont="1"/>
    <xf numFmtId="166" fontId="6" fillId="0" borderId="0" xfId="4" applyFont="1"/>
    <xf numFmtId="167" fontId="8" fillId="0" borderId="0" xfId="3" applyNumberFormat="1" applyFont="1"/>
    <xf numFmtId="165" fontId="3" fillId="0" borderId="0" xfId="1" applyNumberFormat="1" applyFont="1" applyFill="1"/>
    <xf numFmtId="165" fontId="3" fillId="0" borderId="0" xfId="3" applyNumberFormat="1"/>
    <xf numFmtId="169" fontId="3" fillId="0" borderId="0" xfId="2" applyNumberFormat="1" applyFont="1"/>
    <xf numFmtId="9" fontId="3" fillId="0" borderId="0" xfId="2" applyFont="1"/>
    <xf numFmtId="167" fontId="3" fillId="0" borderId="0" xfId="3" applyNumberFormat="1"/>
    <xf numFmtId="43" fontId="3" fillId="0" borderId="0" xfId="1" applyFont="1"/>
    <xf numFmtId="0" fontId="8" fillId="0" borderId="0" xfId="3" applyFont="1"/>
    <xf numFmtId="0" fontId="6" fillId="0" borderId="0" xfId="0" applyFont="1"/>
    <xf numFmtId="0" fontId="7" fillId="0" borderId="0" xfId="0" applyFont="1"/>
    <xf numFmtId="0" fontId="9" fillId="0" borderId="0" xfId="0" applyFont="1"/>
    <xf numFmtId="1" fontId="3" fillId="0" borderId="0" xfId="3" applyNumberFormat="1"/>
    <xf numFmtId="9" fontId="3" fillId="0" borderId="0" xfId="3" applyNumberFormat="1"/>
    <xf numFmtId="164" fontId="6" fillId="0" borderId="0" xfId="4" applyNumberFormat="1" applyFont="1"/>
    <xf numFmtId="0" fontId="11" fillId="0" borderId="0" xfId="5"/>
    <xf numFmtId="165" fontId="0" fillId="0" borderId="0" xfId="1" applyNumberFormat="1" applyFont="1"/>
    <xf numFmtId="0" fontId="3" fillId="0" borderId="0" xfId="3" applyAlignment="1">
      <alignment horizontal="center"/>
    </xf>
    <xf numFmtId="0" fontId="13" fillId="0" borderId="0" xfId="0" applyFont="1"/>
    <xf numFmtId="0" fontId="14" fillId="4" borderId="2" xfId="0" applyFont="1" applyFill="1" applyBorder="1" applyAlignment="1">
      <alignment vertical="top"/>
    </xf>
    <xf numFmtId="167" fontId="13" fillId="0" borderId="0" xfId="4" applyNumberFormat="1" applyFont="1"/>
    <xf numFmtId="43" fontId="0" fillId="0" borderId="0" xfId="0" applyNumberFormat="1"/>
    <xf numFmtId="165" fontId="0" fillId="0" borderId="0" xfId="0" applyNumberFormat="1"/>
    <xf numFmtId="167" fontId="0" fillId="0" borderId="0" xfId="0" applyNumberFormat="1"/>
    <xf numFmtId="1" fontId="0" fillId="0" borderId="0" xfId="0" applyNumberFormat="1"/>
    <xf numFmtId="0" fontId="3" fillId="0" borderId="2" xfId="3" applyBorder="1"/>
    <xf numFmtId="0" fontId="3" fillId="0" borderId="2" xfId="3" applyBorder="1" applyAlignment="1">
      <alignment wrapText="1"/>
    </xf>
    <xf numFmtId="167" fontId="5" fillId="0" borderId="0" xfId="4" applyNumberFormat="1" applyFont="1"/>
    <xf numFmtId="0" fontId="3" fillId="0" borderId="0" xfId="3" applyFill="1"/>
    <xf numFmtId="0" fontId="3" fillId="0" borderId="0" xfId="3" applyFill="1" applyAlignment="1">
      <alignment wrapText="1"/>
    </xf>
    <xf numFmtId="165" fontId="3" fillId="0" borderId="8" xfId="1" applyNumberFormat="1" applyFont="1" applyFill="1" applyBorder="1"/>
    <xf numFmtId="165" fontId="9" fillId="0" borderId="0" xfId="1" applyNumberFormat="1" applyFont="1" applyFill="1" applyBorder="1"/>
    <xf numFmtId="168" fontId="3" fillId="0" borderId="0" xfId="3" applyNumberFormat="1" applyBorder="1"/>
    <xf numFmtId="169" fontId="3" fillId="0" borderId="9" xfId="2" applyNumberFormat="1" applyFont="1" applyBorder="1"/>
    <xf numFmtId="165" fontId="3" fillId="0" borderId="0" xfId="3" applyNumberFormat="1" applyFill="1"/>
    <xf numFmtId="164" fontId="11" fillId="0" borderId="0" xfId="5" applyNumberFormat="1"/>
    <xf numFmtId="0" fontId="13" fillId="2" borderId="4" xfId="0" applyFont="1" applyFill="1" applyBorder="1" applyAlignment="1">
      <alignment vertical="top"/>
    </xf>
    <xf numFmtId="169" fontId="13" fillId="2" borderId="4" xfId="4" applyNumberFormat="1" applyFont="1" applyFill="1" applyBorder="1" applyAlignment="1">
      <alignment vertical="top"/>
    </xf>
    <xf numFmtId="10" fontId="14" fillId="2" borderId="4" xfId="2" applyNumberFormat="1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0" fillId="0" borderId="0" xfId="0" applyBorder="1"/>
    <xf numFmtId="0" fontId="3" fillId="7" borderId="0" xfId="3" applyFill="1" applyAlignment="1">
      <alignment wrapText="1"/>
    </xf>
    <xf numFmtId="10" fontId="3" fillId="0" borderId="0" xfId="3" applyNumberFormat="1" applyFill="1"/>
    <xf numFmtId="165" fontId="16" fillId="0" borderId="0" xfId="1" applyNumberFormat="1" applyFont="1"/>
    <xf numFmtId="165" fontId="17" fillId="0" borderId="0" xfId="1" applyNumberFormat="1" applyFont="1"/>
    <xf numFmtId="0" fontId="3" fillId="0" borderId="0" xfId="3" applyBorder="1"/>
    <xf numFmtId="3" fontId="3" fillId="0" borderId="0" xfId="3" applyNumberFormat="1"/>
    <xf numFmtId="167" fontId="3" fillId="8" borderId="0" xfId="4" applyNumberFormat="1" applyFont="1" applyFill="1"/>
    <xf numFmtId="167" fontId="5" fillId="0" borderId="0" xfId="4" applyNumberFormat="1" applyFont="1" applyFill="1"/>
    <xf numFmtId="167" fontId="6" fillId="0" borderId="0" xfId="4" applyNumberFormat="1" applyFont="1" applyFill="1"/>
    <xf numFmtId="165" fontId="7" fillId="0" borderId="0" xfId="1" applyNumberFormat="1" applyFont="1" applyFill="1"/>
    <xf numFmtId="167" fontId="4" fillId="0" borderId="0" xfId="4" applyNumberFormat="1" applyFont="1" applyFill="1"/>
    <xf numFmtId="0" fontId="8" fillId="0" borderId="0" xfId="3" applyFont="1" applyFill="1"/>
    <xf numFmtId="1" fontId="8" fillId="0" borderId="0" xfId="3" applyNumberFormat="1" applyFont="1" applyFill="1"/>
    <xf numFmtId="3" fontId="0" fillId="0" borderId="0" xfId="0" applyNumberFormat="1"/>
    <xf numFmtId="0" fontId="4" fillId="0" borderId="0" xfId="0" applyFont="1"/>
    <xf numFmtId="165" fontId="4" fillId="0" borderId="0" xfId="1" applyNumberFormat="1" applyFont="1"/>
    <xf numFmtId="3" fontId="3" fillId="0" borderId="0" xfId="3" applyNumberFormat="1" applyFill="1"/>
    <xf numFmtId="166" fontId="6" fillId="0" borderId="0" xfId="4" applyFont="1" applyFill="1"/>
    <xf numFmtId="165" fontId="8" fillId="0" borderId="0" xfId="1" applyNumberFormat="1" applyFont="1" applyFill="1"/>
    <xf numFmtId="0" fontId="6" fillId="0" borderId="0" xfId="0" applyFont="1" applyFill="1"/>
    <xf numFmtId="0" fontId="7" fillId="0" borderId="0" xfId="0" applyFont="1" applyFill="1"/>
    <xf numFmtId="0" fontId="16" fillId="0" borderId="0" xfId="3" applyFont="1" applyFill="1"/>
    <xf numFmtId="43" fontId="3" fillId="0" borderId="0" xfId="1" applyFont="1" applyFill="1"/>
    <xf numFmtId="165" fontId="16" fillId="0" borderId="0" xfId="1" applyNumberFormat="1" applyFont="1" applyFill="1"/>
    <xf numFmtId="165" fontId="17" fillId="0" borderId="0" xfId="1" applyNumberFormat="1" applyFont="1" applyFill="1"/>
    <xf numFmtId="165" fontId="3" fillId="0" borderId="2" xfId="1" applyNumberFormat="1" applyFont="1" applyBorder="1"/>
    <xf numFmtId="0" fontId="11" fillId="0" borderId="0" xfId="5" applyFill="1"/>
    <xf numFmtId="0" fontId="11" fillId="9" borderId="0" xfId="5" applyFill="1"/>
    <xf numFmtId="0" fontId="11" fillId="0" borderId="0" xfId="5" applyBorder="1"/>
    <xf numFmtId="0" fontId="12" fillId="0" borderId="0" xfId="5" applyFont="1" applyBorder="1"/>
    <xf numFmtId="2" fontId="11" fillId="0" borderId="0" xfId="5" applyNumberFormat="1" applyBorder="1"/>
    <xf numFmtId="0" fontId="19" fillId="0" borderId="0" xfId="0" applyFont="1"/>
    <xf numFmtId="0" fontId="20" fillId="0" borderId="0" xfId="0" applyFont="1"/>
    <xf numFmtId="9" fontId="20" fillId="0" borderId="0" xfId="0" applyNumberFormat="1" applyFont="1"/>
    <xf numFmtId="10" fontId="20" fillId="0" borderId="0" xfId="0" applyNumberFormat="1" applyFont="1"/>
    <xf numFmtId="0" fontId="21" fillId="0" borderId="0" xfId="0" applyFont="1" applyFill="1"/>
    <xf numFmtId="164" fontId="22" fillId="0" borderId="0" xfId="0" applyNumberFormat="1" applyFont="1"/>
    <xf numFmtId="0" fontId="23" fillId="0" borderId="0" xfId="0" applyFont="1" applyBorder="1"/>
    <xf numFmtId="164" fontId="23" fillId="0" borderId="0" xfId="2" applyNumberFormat="1" applyFont="1" applyFill="1"/>
    <xf numFmtId="0" fontId="23" fillId="0" borderId="0" xfId="0" applyFont="1"/>
    <xf numFmtId="165" fontId="3" fillId="0" borderId="0" xfId="1" applyNumberFormat="1" applyFont="1" applyFill="1" applyAlignment="1">
      <alignment wrapText="1"/>
    </xf>
    <xf numFmtId="167" fontId="3" fillId="0" borderId="0" xfId="4" applyNumberFormat="1" applyFont="1" applyFill="1"/>
    <xf numFmtId="165" fontId="3" fillId="0" borderId="0" xfId="3" applyNumberFormat="1" applyFont="1"/>
    <xf numFmtId="0" fontId="15" fillId="0" borderId="0" xfId="0" applyFont="1" applyFill="1" applyBorder="1" applyAlignment="1">
      <alignment wrapText="1"/>
    </xf>
    <xf numFmtId="0" fontId="3" fillId="0" borderId="5" xfId="3" applyBorder="1"/>
    <xf numFmtId="0" fontId="4" fillId="2" borderId="6" xfId="3" applyFont="1" applyFill="1" applyBorder="1"/>
    <xf numFmtId="0" fontId="4" fillId="0" borderId="8" xfId="3" applyFont="1" applyFill="1" applyBorder="1" applyAlignment="1">
      <alignment wrapText="1"/>
    </xf>
    <xf numFmtId="0" fontId="15" fillId="0" borderId="9" xfId="0" applyFont="1" applyFill="1" applyBorder="1" applyAlignment="1">
      <alignment wrapText="1"/>
    </xf>
    <xf numFmtId="165" fontId="3" fillId="0" borderId="10" xfId="1" applyNumberFormat="1" applyFont="1" applyFill="1" applyBorder="1"/>
    <xf numFmtId="168" fontId="3" fillId="0" borderId="11" xfId="3" applyNumberFormat="1" applyBorder="1"/>
    <xf numFmtId="10" fontId="3" fillId="3" borderId="12" xfId="2" applyNumberFormat="1" applyFont="1" applyFill="1" applyBorder="1"/>
    <xf numFmtId="0" fontId="24" fillId="0" borderId="0" xfId="5" applyFont="1"/>
    <xf numFmtId="1" fontId="11" fillId="0" borderId="0" xfId="5" applyNumberFormat="1" applyFill="1"/>
    <xf numFmtId="0" fontId="3" fillId="9" borderId="2" xfId="3" applyFill="1" applyBorder="1" applyAlignment="1">
      <alignment wrapText="1"/>
    </xf>
    <xf numFmtId="0" fontId="11" fillId="0" borderId="0" xfId="5" applyFill="1" applyBorder="1"/>
    <xf numFmtId="165" fontId="0" fillId="9" borderId="0" xfId="1" applyNumberFormat="1" applyFont="1" applyFill="1"/>
    <xf numFmtId="165" fontId="3" fillId="9" borderId="0" xfId="1" applyNumberFormat="1" applyFont="1" applyFill="1"/>
    <xf numFmtId="0" fontId="25" fillId="0" borderId="0" xfId="14"/>
    <xf numFmtId="164" fontId="0" fillId="0" borderId="0" xfId="0" applyNumberFormat="1"/>
    <xf numFmtId="0" fontId="13" fillId="0" borderId="0" xfId="3" applyFont="1"/>
    <xf numFmtId="0" fontId="3" fillId="0" borderId="0" xfId="3" applyFill="1" applyBorder="1"/>
    <xf numFmtId="165" fontId="3" fillId="0" borderId="0" xfId="3" applyNumberFormat="1" applyFill="1" applyBorder="1"/>
    <xf numFmtId="165" fontId="7" fillId="0" borderId="0" xfId="1" applyNumberFormat="1" applyFont="1" applyFill="1" applyBorder="1"/>
    <xf numFmtId="10" fontId="28" fillId="0" borderId="0" xfId="17" applyNumberFormat="1" applyFont="1" applyAlignment="1">
      <alignment horizontal="right" vertical="center" wrapText="1"/>
    </xf>
    <xf numFmtId="166" fontId="3" fillId="0" borderId="0" xfId="4" applyFont="1"/>
    <xf numFmtId="1" fontId="4" fillId="0" borderId="0" xfId="3" applyNumberFormat="1" applyFont="1"/>
    <xf numFmtId="169" fontId="4" fillId="0" borderId="0" xfId="17" applyNumberFormat="1" applyFont="1"/>
    <xf numFmtId="169" fontId="0" fillId="0" borderId="0" xfId="17" applyNumberFormat="1" applyFont="1"/>
    <xf numFmtId="10" fontId="0" fillId="0" borderId="0" xfId="17" applyNumberFormat="1" applyFont="1"/>
    <xf numFmtId="9" fontId="0" fillId="0" borderId="0" xfId="17" applyFont="1"/>
    <xf numFmtId="0" fontId="27" fillId="0" borderId="0" xfId="0" applyFont="1"/>
    <xf numFmtId="0" fontId="3" fillId="0" borderId="0" xfId="0" applyFont="1"/>
    <xf numFmtId="3" fontId="13" fillId="0" borderId="0" xfId="0" applyNumberFormat="1" applyFont="1"/>
    <xf numFmtId="0" fontId="16" fillId="0" borderId="0" xfId="0" applyFont="1"/>
    <xf numFmtId="3" fontId="14" fillId="10" borderId="2" xfId="0" applyNumberFormat="1" applyFont="1" applyFill="1" applyBorder="1" applyAlignment="1">
      <alignment vertical="top"/>
    </xf>
    <xf numFmtId="0" fontId="4" fillId="10" borderId="14" xfId="0" applyFont="1" applyFill="1" applyBorder="1"/>
    <xf numFmtId="0" fontId="14" fillId="10" borderId="1" xfId="0" applyFont="1" applyFill="1" applyBorder="1"/>
    <xf numFmtId="2" fontId="4" fillId="0" borderId="0" xfId="0" applyNumberFormat="1" applyFont="1"/>
    <xf numFmtId="0" fontId="14" fillId="6" borderId="2" xfId="0" applyFont="1" applyFill="1" applyBorder="1" applyAlignment="1">
      <alignment vertical="top"/>
    </xf>
    <xf numFmtId="0" fontId="13" fillId="11" borderId="2" xfId="0" applyFont="1" applyFill="1" applyBorder="1" applyAlignment="1">
      <alignment vertical="top"/>
    </xf>
    <xf numFmtId="0" fontId="29" fillId="0" borderId="0" xfId="0" applyFont="1" applyBorder="1"/>
    <xf numFmtId="0" fontId="29" fillId="0" borderId="0" xfId="0" applyFont="1"/>
    <xf numFmtId="1" fontId="5" fillId="0" borderId="0" xfId="4" applyNumberFormat="1" applyFont="1"/>
    <xf numFmtId="164" fontId="5" fillId="0" borderId="0" xfId="4" applyNumberFormat="1" applyFont="1"/>
    <xf numFmtId="3" fontId="30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/>
    </xf>
    <xf numFmtId="9" fontId="8" fillId="0" borderId="0" xfId="2" applyFont="1"/>
    <xf numFmtId="167" fontId="3" fillId="0" borderId="0" xfId="3" applyNumberFormat="1" applyFill="1"/>
    <xf numFmtId="169" fontId="3" fillId="0" borderId="0" xfId="2" applyNumberFormat="1" applyFont="1" applyFill="1"/>
    <xf numFmtId="169" fontId="5" fillId="0" borderId="0" xfId="2" applyNumberFormat="1" applyFont="1" applyFill="1"/>
    <xf numFmtId="3" fontId="13" fillId="3" borderId="2" xfId="0" applyNumberFormat="1" applyFont="1" applyFill="1" applyBorder="1" applyAlignment="1">
      <alignment vertical="top"/>
    </xf>
    <xf numFmtId="3" fontId="13" fillId="3" borderId="2" xfId="4" applyNumberFormat="1" applyFont="1" applyFill="1" applyBorder="1" applyAlignment="1">
      <alignment vertical="top"/>
    </xf>
    <xf numFmtId="3" fontId="13" fillId="3" borderId="2" xfId="0" applyNumberFormat="1" applyFont="1" applyFill="1" applyBorder="1" applyAlignment="1">
      <alignment horizontal="left" vertical="top" indent="1"/>
    </xf>
    <xf numFmtId="3" fontId="13" fillId="3" borderId="13" xfId="0" applyNumberFormat="1" applyFont="1" applyFill="1" applyBorder="1" applyAlignment="1">
      <alignment horizontal="left" vertical="top" indent="1"/>
    </xf>
    <xf numFmtId="3" fontId="13" fillId="3" borderId="13" xfId="4" applyNumberFormat="1" applyFont="1" applyFill="1" applyBorder="1" applyAlignment="1">
      <alignment vertical="top"/>
    </xf>
    <xf numFmtId="3" fontId="13" fillId="3" borderId="3" xfId="0" applyNumberFormat="1" applyFont="1" applyFill="1" applyBorder="1" applyAlignment="1">
      <alignment vertical="top"/>
    </xf>
    <xf numFmtId="3" fontId="13" fillId="3" borderId="3" xfId="4" applyNumberFormat="1" applyFont="1" applyFill="1" applyBorder="1" applyAlignment="1">
      <alignment vertical="top"/>
    </xf>
    <xf numFmtId="3" fontId="14" fillId="5" borderId="2" xfId="0" applyNumberFormat="1" applyFont="1" applyFill="1" applyBorder="1" applyAlignment="1">
      <alignment vertical="top"/>
    </xf>
    <xf numFmtId="3" fontId="14" fillId="5" borderId="2" xfId="4" applyNumberFormat="1" applyFont="1" applyFill="1" applyBorder="1" applyAlignment="1">
      <alignment vertical="top"/>
    </xf>
    <xf numFmtId="3" fontId="14" fillId="2" borderId="4" xfId="2" applyNumberFormat="1" applyFont="1" applyFill="1" applyBorder="1" applyAlignment="1">
      <alignment vertical="top"/>
    </xf>
    <xf numFmtId="3" fontId="13" fillId="2" borderId="2" xfId="4" applyNumberFormat="1" applyFont="1" applyFill="1" applyBorder="1" applyAlignment="1">
      <alignment vertical="top"/>
    </xf>
    <xf numFmtId="3" fontId="14" fillId="2" borderId="2" xfId="2" applyNumberFormat="1" applyFont="1" applyFill="1" applyBorder="1" applyAlignment="1">
      <alignment vertical="top"/>
    </xf>
    <xf numFmtId="3" fontId="0" fillId="11" borderId="2" xfId="0" applyNumberFormat="1" applyFont="1" applyFill="1" applyBorder="1"/>
    <xf numFmtId="3" fontId="15" fillId="6" borderId="2" xfId="0" applyNumberFormat="1" applyFont="1" applyFill="1" applyBorder="1"/>
    <xf numFmtId="3" fontId="14" fillId="4" borderId="2" xfId="4" applyNumberFormat="1" applyFont="1" applyFill="1" applyBorder="1" applyAlignment="1">
      <alignment vertical="top"/>
    </xf>
    <xf numFmtId="3" fontId="13" fillId="3" borderId="2" xfId="0" applyNumberFormat="1" applyFont="1" applyFill="1" applyBorder="1" applyAlignment="1">
      <alignment vertical="top" wrapText="1"/>
    </xf>
    <xf numFmtId="166" fontId="4" fillId="0" borderId="2" xfId="4" applyFont="1" applyBorder="1" applyAlignment="1">
      <alignment horizontal="right"/>
    </xf>
    <xf numFmtId="166" fontId="4" fillId="0" borderId="2" xfId="4" applyFont="1" applyBorder="1" applyAlignment="1">
      <alignment horizontal="right" wrapText="1"/>
    </xf>
    <xf numFmtId="0" fontId="15" fillId="0" borderId="2" xfId="0" applyFont="1" applyBorder="1" applyAlignment="1">
      <alignment horizontal="left"/>
    </xf>
    <xf numFmtId="0" fontId="15" fillId="12" borderId="15" xfId="0" applyFont="1" applyFill="1" applyBorder="1" applyAlignment="1">
      <alignment vertical="center"/>
    </xf>
    <xf numFmtId="3" fontId="15" fillId="12" borderId="16" xfId="0" applyNumberFormat="1" applyFont="1" applyFill="1" applyBorder="1" applyAlignment="1">
      <alignment horizontal="right" vertical="center"/>
    </xf>
    <xf numFmtId="0" fontId="5" fillId="13" borderId="17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3" fontId="5" fillId="13" borderId="12" xfId="0" applyNumberFormat="1" applyFont="1" applyFill="1" applyBorder="1" applyAlignment="1">
      <alignment horizontal="right" vertical="center"/>
    </xf>
    <xf numFmtId="0" fontId="15" fillId="14" borderId="17" xfId="0" applyFont="1" applyFill="1" applyBorder="1" applyAlignment="1">
      <alignment vertical="center"/>
    </xf>
    <xf numFmtId="0" fontId="5" fillId="15" borderId="17" xfId="0" applyFont="1" applyFill="1" applyBorder="1" applyAlignment="1">
      <alignment vertical="center"/>
    </xf>
    <xf numFmtId="0" fontId="5" fillId="16" borderId="17" xfId="0" applyFont="1" applyFill="1" applyBorder="1" applyAlignment="1">
      <alignment vertical="center"/>
    </xf>
    <xf numFmtId="0" fontId="15" fillId="17" borderId="17" xfId="0" applyFont="1" applyFill="1" applyBorder="1" applyAlignment="1">
      <alignment vertical="center"/>
    </xf>
    <xf numFmtId="3" fontId="15" fillId="14" borderId="12" xfId="0" applyNumberFormat="1" applyFont="1" applyFill="1" applyBorder="1" applyAlignment="1">
      <alignment horizontal="right" vertical="center"/>
    </xf>
    <xf numFmtId="3" fontId="5" fillId="16" borderId="12" xfId="0" applyNumberFormat="1" applyFont="1" applyFill="1" applyBorder="1" applyAlignment="1">
      <alignment vertical="center"/>
    </xf>
    <xf numFmtId="3" fontId="5" fillId="16" borderId="12" xfId="0" applyNumberFormat="1" applyFont="1" applyFill="1" applyBorder="1" applyAlignment="1">
      <alignment horizontal="right" vertical="center"/>
    </xf>
    <xf numFmtId="3" fontId="15" fillId="17" borderId="12" xfId="0" applyNumberFormat="1" applyFont="1" applyFill="1" applyBorder="1" applyAlignment="1">
      <alignment vertical="center"/>
    </xf>
    <xf numFmtId="169" fontId="5" fillId="15" borderId="12" xfId="2" applyNumberFormat="1" applyFont="1" applyFill="1" applyBorder="1" applyAlignment="1">
      <alignment horizontal="right" vertical="center"/>
    </xf>
    <xf numFmtId="0" fontId="31" fillId="0" borderId="0" xfId="18"/>
    <xf numFmtId="2" fontId="20" fillId="0" borderId="0" xfId="0" applyNumberFormat="1" applyFont="1"/>
    <xf numFmtId="9" fontId="3" fillId="0" borderId="0" xfId="2" applyFont="1" applyBorder="1"/>
    <xf numFmtId="3" fontId="0" fillId="0" borderId="0" xfId="0" applyNumberFormat="1" applyBorder="1"/>
    <xf numFmtId="165" fontId="11" fillId="0" borderId="0" xfId="1" applyNumberFormat="1" applyFont="1"/>
    <xf numFmtId="165" fontId="11" fillId="0" borderId="0" xfId="5" applyNumberFormat="1"/>
    <xf numFmtId="0" fontId="21" fillId="0" borderId="0" xfId="0" applyFont="1"/>
    <xf numFmtId="164" fontId="29" fillId="0" borderId="0" xfId="17" applyNumberFormat="1" applyFont="1" applyFill="1"/>
    <xf numFmtId="165" fontId="8" fillId="0" borderId="0" xfId="1" applyNumberFormat="1" applyFont="1" applyAlignment="1">
      <alignment horizontal="right"/>
    </xf>
    <xf numFmtId="0" fontId="32" fillId="0" borderId="0" xfId="0" applyFont="1"/>
    <xf numFmtId="0" fontId="30" fillId="0" borderId="0" xfId="0" applyFont="1" applyAlignment="1">
      <alignment vertical="center"/>
    </xf>
    <xf numFmtId="0" fontId="0" fillId="0" borderId="0" xfId="0" applyAlignment="1">
      <alignment wrapText="1"/>
    </xf>
    <xf numFmtId="0" fontId="16" fillId="0" borderId="0" xfId="3" applyFont="1"/>
    <xf numFmtId="171" fontId="3" fillId="0" borderId="0" xfId="3" applyNumberFormat="1" applyFill="1" applyBorder="1"/>
    <xf numFmtId="171" fontId="3" fillId="0" borderId="0" xfId="3" applyNumberFormat="1" applyFill="1" applyBorder="1" applyAlignment="1">
      <alignment wrapText="1"/>
    </xf>
    <xf numFmtId="171" fontId="4" fillId="0" borderId="0" xfId="4" applyNumberFormat="1" applyFont="1" applyFill="1" applyBorder="1"/>
    <xf numFmtId="171" fontId="4" fillId="0" borderId="0" xfId="4" applyNumberFormat="1" applyFont="1" applyFill="1"/>
    <xf numFmtId="168" fontId="4" fillId="2" borderId="6" xfId="3" applyNumberFormat="1" applyFont="1" applyFill="1" applyBorder="1"/>
    <xf numFmtId="165" fontId="3" fillId="0" borderId="11" xfId="1" applyNumberFormat="1" applyFont="1" applyBorder="1"/>
    <xf numFmtId="0" fontId="3" fillId="0" borderId="9" xfId="3" applyBorder="1"/>
    <xf numFmtId="165" fontId="33" fillId="0" borderId="8" xfId="1" applyNumberFormat="1" applyFont="1" applyFill="1" applyBorder="1"/>
    <xf numFmtId="3" fontId="34" fillId="0" borderId="0" xfId="0" applyNumberFormat="1" applyFont="1" applyFill="1" applyBorder="1"/>
    <xf numFmtId="168" fontId="33" fillId="0" borderId="0" xfId="3" applyNumberFormat="1" applyFont="1" applyFill="1" applyBorder="1"/>
    <xf numFmtId="43" fontId="3" fillId="0" borderId="0" xfId="3" applyNumberFormat="1" applyFill="1"/>
    <xf numFmtId="172" fontId="4" fillId="0" borderId="7" xfId="1" applyNumberFormat="1" applyFont="1" applyBorder="1"/>
    <xf numFmtId="0" fontId="0" fillId="21" borderId="0" xfId="0" applyFill="1"/>
    <xf numFmtId="0" fontId="25" fillId="0" borderId="0" xfId="14" applyFill="1"/>
    <xf numFmtId="0" fontId="25" fillId="0" borderId="0" xfId="14" applyFill="1" applyAlignment="1">
      <alignment wrapText="1"/>
    </xf>
    <xf numFmtId="0" fontId="25" fillId="0" borderId="0" xfId="14" applyFill="1" applyAlignment="1">
      <alignment horizontal="left" wrapText="1"/>
    </xf>
    <xf numFmtId="0" fontId="26" fillId="0" borderId="0" xfId="14" applyFont="1" applyFill="1"/>
    <xf numFmtId="165" fontId="26" fillId="0" borderId="0" xfId="16" applyNumberFormat="1" applyFont="1" applyFill="1"/>
    <xf numFmtId="165" fontId="26" fillId="0" borderId="0" xfId="14" applyNumberFormat="1" applyFont="1" applyFill="1"/>
    <xf numFmtId="169" fontId="0" fillId="0" borderId="0" xfId="15" applyNumberFormat="1" applyFont="1" applyFill="1"/>
    <xf numFmtId="165" fontId="0" fillId="0" borderId="0" xfId="16" applyNumberFormat="1" applyFont="1" applyFill="1"/>
    <xf numFmtId="0" fontId="37" fillId="8" borderId="18" xfId="0" applyFont="1" applyFill="1" applyBorder="1"/>
    <xf numFmtId="3" fontId="38" fillId="8" borderId="18" xfId="0" applyNumberFormat="1" applyFont="1" applyFill="1" applyBorder="1"/>
    <xf numFmtId="3" fontId="37" fillId="8" borderId="18" xfId="0" applyNumberFormat="1" applyFont="1" applyFill="1" applyBorder="1"/>
    <xf numFmtId="165" fontId="26" fillId="22" borderId="0" xfId="16" applyNumberFormat="1" applyFont="1" applyFill="1"/>
    <xf numFmtId="0" fontId="25" fillId="22" borderId="0" xfId="14" applyFont="1" applyFill="1"/>
    <xf numFmtId="169" fontId="25" fillId="22" borderId="0" xfId="2" applyNumberFormat="1" applyFont="1" applyFill="1"/>
    <xf numFmtId="169" fontId="37" fillId="8" borderId="18" xfId="0" applyNumberFormat="1" applyFont="1" applyFill="1" applyBorder="1"/>
    <xf numFmtId="165" fontId="0" fillId="22" borderId="0" xfId="16" applyNumberFormat="1" applyFont="1" applyFill="1"/>
    <xf numFmtId="169" fontId="0" fillId="22" borderId="0" xfId="15" applyNumberFormat="1" applyFont="1" applyFill="1"/>
    <xf numFmtId="0" fontId="0" fillId="22" borderId="0" xfId="0" applyFill="1"/>
    <xf numFmtId="0" fontId="15" fillId="22" borderId="0" xfId="0" applyFont="1" applyFill="1"/>
    <xf numFmtId="165" fontId="15" fillId="22" borderId="0" xfId="1" applyNumberFormat="1" applyFont="1" applyFill="1"/>
    <xf numFmtId="165" fontId="0" fillId="22" borderId="0" xfId="1" applyNumberFormat="1" applyFont="1" applyFill="1"/>
    <xf numFmtId="3" fontId="15" fillId="11" borderId="2" xfId="0" applyNumberFormat="1" applyFont="1" applyFill="1" applyBorder="1"/>
    <xf numFmtId="3" fontId="0" fillId="0" borderId="2" xfId="0" applyNumberFormat="1" applyFont="1" applyFill="1" applyBorder="1"/>
    <xf numFmtId="3" fontId="15" fillId="0" borderId="2" xfId="0" applyNumberFormat="1" applyFont="1" applyFill="1" applyBorder="1"/>
    <xf numFmtId="3" fontId="19" fillId="23" borderId="2" xfId="0" applyNumberFormat="1" applyFont="1" applyFill="1" applyBorder="1" applyAlignment="1">
      <alignment vertical="top"/>
    </xf>
    <xf numFmtId="0" fontId="19" fillId="23" borderId="2" xfId="0" applyFont="1" applyFill="1" applyBorder="1" applyAlignment="1">
      <alignment vertical="top"/>
    </xf>
    <xf numFmtId="0" fontId="20" fillId="24" borderId="2" xfId="0" applyFont="1" applyFill="1" applyBorder="1" applyAlignment="1">
      <alignment vertical="top"/>
    </xf>
    <xf numFmtId="3" fontId="20" fillId="24" borderId="2" xfId="0" applyNumberFormat="1" applyFont="1" applyFill="1" applyBorder="1" applyAlignment="1">
      <alignment vertical="top"/>
    </xf>
    <xf numFmtId="0" fontId="20" fillId="24" borderId="2" xfId="0" applyFont="1" applyFill="1" applyBorder="1" applyAlignment="1">
      <alignment vertical="top" wrapText="1"/>
    </xf>
    <xf numFmtId="0" fontId="39" fillId="0" borderId="0" xfId="0" applyFont="1"/>
    <xf numFmtId="0" fontId="19" fillId="24" borderId="2" xfId="0" applyFont="1" applyFill="1" applyBorder="1" applyAlignment="1">
      <alignment vertical="top"/>
    </xf>
    <xf numFmtId="0" fontId="29" fillId="0" borderId="0" xfId="23" applyFont="1"/>
    <xf numFmtId="0" fontId="21" fillId="25" borderId="19" xfId="21" applyFont="1" applyFill="1" applyBorder="1" applyAlignment="1"/>
    <xf numFmtId="9" fontId="29" fillId="0" borderId="22" xfId="17" applyFont="1" applyBorder="1"/>
    <xf numFmtId="0" fontId="3" fillId="0" borderId="0" xfId="23"/>
    <xf numFmtId="0" fontId="40" fillId="20" borderId="23" xfId="22" applyFont="1" applyBorder="1" applyProtection="1"/>
    <xf numFmtId="0" fontId="40" fillId="20" borderId="23" xfId="22" applyFont="1" applyBorder="1" applyAlignment="1" applyProtection="1">
      <alignment horizontal="center" wrapText="1"/>
    </xf>
    <xf numFmtId="3" fontId="36" fillId="18" borderId="23" xfId="20" applyNumberFormat="1" applyBorder="1" applyProtection="1"/>
    <xf numFmtId="0" fontId="21" fillId="26" borderId="24" xfId="22" applyFont="1" applyFill="1" applyBorder="1" applyAlignment="1" applyProtection="1">
      <alignment horizontal="center" wrapText="1"/>
    </xf>
    <xf numFmtId="0" fontId="29" fillId="26" borderId="25" xfId="23" applyFont="1" applyFill="1" applyBorder="1"/>
    <xf numFmtId="0" fontId="21" fillId="26" borderId="25" xfId="23" applyFont="1" applyFill="1" applyBorder="1"/>
    <xf numFmtId="0" fontId="21" fillId="26" borderId="25" xfId="22" applyFont="1" applyFill="1" applyBorder="1" applyAlignment="1" applyProtection="1">
      <alignment horizontal="center" wrapText="1"/>
    </xf>
    <xf numFmtId="167" fontId="21" fillId="26" borderId="25" xfId="22" applyNumberFormat="1" applyFont="1" applyFill="1" applyBorder="1" applyAlignment="1" applyProtection="1">
      <alignment horizontal="center" wrapText="1"/>
    </xf>
    <xf numFmtId="167" fontId="21" fillId="26" borderId="24" xfId="4" applyNumberFormat="1" applyFont="1" applyFill="1" applyBorder="1" applyAlignment="1" applyProtection="1">
      <alignment horizontal="center"/>
    </xf>
    <xf numFmtId="0" fontId="22" fillId="26" borderId="26" xfId="23" applyFont="1" applyFill="1" applyBorder="1"/>
    <xf numFmtId="169" fontId="22" fillId="26" borderId="26" xfId="17" applyNumberFormat="1" applyFont="1" applyFill="1" applyBorder="1"/>
    <xf numFmtId="167" fontId="21" fillId="26" borderId="26" xfId="4" applyNumberFormat="1" applyFont="1" applyFill="1" applyBorder="1"/>
    <xf numFmtId="167" fontId="22" fillId="26" borderId="26" xfId="4" applyNumberFormat="1" applyFont="1" applyFill="1" applyBorder="1"/>
    <xf numFmtId="9" fontId="29" fillId="0" borderId="26" xfId="17" applyFont="1" applyBorder="1"/>
    <xf numFmtId="169" fontId="3" fillId="0" borderId="0" xfId="17" applyNumberFormat="1"/>
    <xf numFmtId="169" fontId="3" fillId="0" borderId="0" xfId="23" applyNumberFormat="1"/>
    <xf numFmtId="0" fontId="9" fillId="0" borderId="26" xfId="23" applyFont="1" applyBorder="1"/>
    <xf numFmtId="169" fontId="9" fillId="0" borderId="26" xfId="17" applyNumberFormat="1" applyFont="1" applyBorder="1"/>
    <xf numFmtId="167" fontId="9" fillId="0" borderId="26" xfId="4" applyNumberFormat="1" applyFont="1" applyBorder="1"/>
    <xf numFmtId="9" fontId="9" fillId="0" borderId="26" xfId="17" applyFont="1" applyBorder="1"/>
    <xf numFmtId="0" fontId="9" fillId="0" borderId="0" xfId="23" applyFont="1"/>
    <xf numFmtId="9" fontId="3" fillId="0" borderId="0" xfId="23" applyNumberFormat="1"/>
    <xf numFmtId="9" fontId="29" fillId="0" borderId="0" xfId="17" applyFont="1"/>
    <xf numFmtId="10" fontId="20" fillId="27" borderId="2" xfId="0" applyNumberFormat="1" applyFont="1" applyFill="1" applyBorder="1" applyAlignment="1">
      <alignment vertical="top"/>
    </xf>
    <xf numFmtId="10" fontId="10" fillId="0" borderId="0" xfId="2" applyNumberFormat="1" applyFont="1"/>
    <xf numFmtId="170" fontId="19" fillId="0" borderId="0" xfId="0" applyNumberFormat="1" applyFont="1"/>
    <xf numFmtId="3" fontId="3" fillId="0" borderId="0" xfId="3" applyNumberFormat="1" applyFill="1" applyAlignment="1">
      <alignment wrapText="1"/>
    </xf>
    <xf numFmtId="0" fontId="3" fillId="0" borderId="2" xfId="3" applyFill="1" applyBorder="1"/>
    <xf numFmtId="1" fontId="0" fillId="0" borderId="2" xfId="0" applyNumberFormat="1" applyFill="1" applyBorder="1"/>
    <xf numFmtId="170" fontId="11" fillId="0" borderId="0" xfId="5" applyNumberFormat="1" applyFill="1"/>
    <xf numFmtId="0" fontId="0" fillId="0" borderId="0" xfId="0" applyFill="1"/>
    <xf numFmtId="3" fontId="15" fillId="0" borderId="0" xfId="0" applyNumberFormat="1" applyFont="1" applyFill="1" applyBorder="1"/>
    <xf numFmtId="0" fontId="14" fillId="0" borderId="0" xfId="0" applyFont="1" applyFill="1" applyBorder="1" applyAlignment="1">
      <alignment vertical="top"/>
    </xf>
    <xf numFmtId="164" fontId="9" fillId="0" borderId="0" xfId="0" applyNumberFormat="1" applyFont="1"/>
    <xf numFmtId="0" fontId="11" fillId="0" borderId="1" xfId="5" applyBorder="1" applyAlignment="1"/>
    <xf numFmtId="165" fontId="0" fillId="0" borderId="0" xfId="1" applyNumberFormat="1" applyFont="1" applyFill="1"/>
    <xf numFmtId="165" fontId="3" fillId="0" borderId="0" xfId="1" applyNumberFormat="1" applyFont="1" applyBorder="1"/>
    <xf numFmtId="165" fontId="0" fillId="0" borderId="0" xfId="0" applyNumberFormat="1" applyFill="1" applyBorder="1"/>
    <xf numFmtId="170" fontId="0" fillId="0" borderId="2" xfId="0" applyNumberFormat="1" applyFill="1" applyBorder="1"/>
    <xf numFmtId="165" fontId="0" fillId="0" borderId="2" xfId="0" applyNumberFormat="1" applyFill="1" applyBorder="1"/>
    <xf numFmtId="0" fontId="15" fillId="10" borderId="0" xfId="0" applyFont="1" applyFill="1"/>
    <xf numFmtId="0" fontId="4" fillId="10" borderId="0" xfId="0" applyFont="1" applyFill="1"/>
    <xf numFmtId="0" fontId="0" fillId="10" borderId="0" xfId="0" applyFill="1"/>
    <xf numFmtId="173" fontId="6" fillId="0" borderId="0" xfId="4" applyNumberFormat="1" applyFont="1"/>
    <xf numFmtId="173" fontId="0" fillId="0" borderId="0" xfId="4" applyNumberFormat="1" applyFont="1"/>
    <xf numFmtId="173" fontId="6" fillId="0" borderId="0" xfId="0" applyNumberFormat="1" applyFont="1"/>
    <xf numFmtId="0" fontId="11" fillId="9" borderId="0" xfId="5" applyFill="1" applyAlignment="1">
      <alignment horizontal="center"/>
    </xf>
    <xf numFmtId="0" fontId="21" fillId="25" borderId="20" xfId="21" applyFont="1" applyFill="1" applyBorder="1" applyAlignment="1" applyProtection="1">
      <alignment horizontal="center"/>
    </xf>
    <xf numFmtId="0" fontId="21" fillId="25" borderId="0" xfId="21" applyFont="1" applyFill="1" applyBorder="1" applyAlignment="1" applyProtection="1">
      <alignment horizontal="center"/>
    </xf>
    <xf numFmtId="0" fontId="21" fillId="25" borderId="21" xfId="21" applyFont="1" applyFill="1" applyBorder="1" applyAlignment="1" applyProtection="1">
      <alignment horizontal="center"/>
    </xf>
    <xf numFmtId="10" fontId="22" fillId="26" borderId="26" xfId="17" applyNumberFormat="1" applyFont="1" applyFill="1" applyBorder="1"/>
  </cellXfs>
  <cellStyles count="24">
    <cellStyle name="Hyperkobling" xfId="18" builtinId="8"/>
    <cellStyle name="Komma" xfId="1" builtinId="3"/>
    <cellStyle name="Komma 2" xfId="4" xr:uid="{799A3092-1F82-4AFA-8636-B9F157294BA2}"/>
    <cellStyle name="Komma 3" xfId="7" xr:uid="{7C15767D-E0D4-4628-AAAC-ED40DD5B4972}"/>
    <cellStyle name="Komma 4" xfId="9" xr:uid="{112CAE40-EBDC-4B07-AA41-2690D8688451}"/>
    <cellStyle name="Komma 5" xfId="16" xr:uid="{FE7D6A9B-ACE1-4753-A333-AC500F4AB213}"/>
    <cellStyle name="Normal" xfId="0" builtinId="0"/>
    <cellStyle name="Normal 2" xfId="8" xr:uid="{A138CA69-0082-4C17-80EA-A9E43DD0FD85}"/>
    <cellStyle name="Normal 2 2" xfId="23" xr:uid="{83905BFC-A2BE-4297-BC44-066F03881C7A}"/>
    <cellStyle name="Normal 3" xfId="3" xr:uid="{13348CA5-9D81-4DA3-A738-BD9364BEF470}"/>
    <cellStyle name="Normal 4" xfId="5" xr:uid="{AD752E2F-122A-4B55-BF58-E6CC1BD85022}"/>
    <cellStyle name="Normal 5" xfId="11" xr:uid="{DD4D6EDC-45A6-4864-807F-69B3E72EE8E1}"/>
    <cellStyle name="Normal 6" xfId="12" xr:uid="{EDBE70C1-A4FD-41D0-BF1C-DF7E97EC5741}"/>
    <cellStyle name="Normal 6 2" xfId="13" xr:uid="{DAA0AC3D-B92D-42CE-9BBF-0D25F23064AD}"/>
    <cellStyle name="Normal 7" xfId="14" xr:uid="{7A54B177-429F-4536-94BD-B9194A4FBD28}"/>
    <cellStyle name="Normal 8" xfId="19" xr:uid="{EC01AE3E-8365-4EA6-8473-94CE03F661EF}"/>
    <cellStyle name="Prosent" xfId="2" builtinId="5"/>
    <cellStyle name="Prosent 2" xfId="6" xr:uid="{15DF6AE3-98DE-4DDB-9071-6A4357AADF67}"/>
    <cellStyle name="Prosent 3" xfId="10" xr:uid="{CE31B1C6-F1D1-45E3-9FB5-7AC39C574E13}"/>
    <cellStyle name="Prosent 4" xfId="15" xr:uid="{10D1A7B0-D473-4EEA-8BD5-4164A6D89837}"/>
    <cellStyle name="Prosent 5" xfId="17" xr:uid="{921C3845-1920-491C-872D-5A943E478E7A}"/>
    <cellStyle name="Uthevingsfarge1" xfId="20" builtinId="29"/>
    <cellStyle name="Uthevingsfarge2" xfId="21" builtinId="33"/>
    <cellStyle name="Uthevingsfarge3" xfId="22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ntektsrammer\Budsjett%202015\Bokf&#248;rt%20tillatt%20inntekt\Ir%20tap%202015%20desember%20med%20prisberegni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tap"/>
      <sheetName val="Månedspriser og input"/>
      <sheetName val="Beregning S-pris"/>
      <sheetName val="Prisberegninger"/>
      <sheetName val="Ukepriser fra Nord Pool Spot"/>
      <sheetName val="Månedspriser fra Nord Pool Spot"/>
      <sheetName val="Priser fra Nasdaq"/>
    </sheetNames>
    <sheetDataSet>
      <sheetData sheetId="0" refreshError="1"/>
      <sheetData sheetId="1" refreshError="1">
        <row r="9">
          <cell r="S9">
            <v>2015</v>
          </cell>
        </row>
        <row r="16">
          <cell r="S1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ilde Marit Elverum Kvile" id="{86B907FA-F99A-4FD1-97A6-DE97B18B645A}" userId="S::hkv@nve.no::891ebe0b-e98b-4a1a-bba6-a0412a77e79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4C85F6-B4B7-4A4F-A043-7692D9C38EC5}" name="Table4" displayName="Table4" ref="A1:Z49" totalsRowShown="0">
  <autoFilter ref="A1:Z49" xr:uid="{00000000-0009-0000-0100-000004000000}"/>
  <tableColumns count="26">
    <tableColumn id="1" xr3:uid="{00000000-0010-0000-0100-000001000000}" name="orgn"/>
    <tableColumn id="2" xr3:uid="{00000000-0010-0000-0100-000002000000}" name="id.y"/>
    <tableColumn id="3" xr3:uid="{00000000-0010-0000-0100-000003000000}" name="id"/>
    <tableColumn id="4" xr3:uid="{00000000-0010-0000-0100-000004000000}" name="y"/>
    <tableColumn id="5" xr3:uid="{00000000-0010-0000-0100-000005000000}" name="comp"/>
    <tableColumn id="6" xr3:uid="{00000000-0010-0000-0100-000006000000}" name="rd_cb"/>
    <tableColumn id="7" xr3:uid="{00000000-0010-0000-0100-000007000000}" name="rd_eff.s1.cb"/>
    <tableColumn id="8" xr3:uid="{00000000-0010-0000-0100-000008000000}" name="rd_eff.s2.cb"/>
    <tableColumn id="9" xr3:uid="{00000000-0010-0000-0100-000009000000}" name="rdz_Geo1"/>
    <tableColumn id="10" xr3:uid="{00000000-0010-0000-0100-00000A000000}" name="diff_tu_rdz_Geo1"/>
    <tableColumn id="11" xr3:uid="{00000000-0010-0000-0100-00000B000000}" name="rd_ncs_ANDØY ENERGI NETT AS"/>
    <tableColumn id="12" xr3:uid="{00000000-0010-0000-0100-00000C000000}" name="rd_ncs_EIDEFOSS NETT AS"/>
    <tableColumn id="13" xr3:uid="{00000000-0010-0000-0100-00000D000000}" name="rd_ncs_LUOSTEJOK KRAFTLAG SA"/>
    <tableColumn id="14" xr3:uid="{00000000-0010-0000-0100-00000E000000}" name="rd_ncs_LÆRDAL ENERGI NETT AS"/>
    <tableColumn id="15" xr3:uid="{00000000-0010-0000-0100-00000F000000}" name="rd_ncs_YMBER NETT AS"/>
    <tableColumn id="16" xr3:uid="{00000000-0010-0000-0100-000010000000}" name="rd_ncs_NORDKYN KRAFTLAG SA"/>
    <tableColumn id="17" xr3:uid="{00000000-0010-0000-0100-000011000000}" name="rd_ncs_REPVÅG NETT AS"/>
    <tableColumn id="18" xr3:uid="{00000000-0010-0000-0100-000012000000}" name="rd_ncs_RØROS E-VERK NETT AS"/>
    <tableColumn id="19" xr3:uid="{00000000-0010-0000-0100-000013000000}" name="rd_ncs_TENSIO TS AS"/>
    <tableColumn id="20" xr3:uid="{00000000-0010-0000-0100-000014000000}" name="rd_ncs_HARDANGER ENERGI NETT AS"/>
    <tableColumn id="21" xr3:uid="{00000000-0010-0000-0100-000015000000}" name="rd_ncs_NEAS AS"/>
    <tableColumn id="22" xr3:uid="{00000000-0010-0000-0100-000016000000}" name="rd_ncs_STATNETT SF"/>
    <tableColumn id="23" xr3:uid="{00000000-0010-0000-0100-000017000000}" name="rd_ncs_LYSE ELNETT AS"/>
    <tableColumn id="24" xr3:uid="{00000000-0010-0000-0100-000018000000}" name="rd_ncs_GLITRE ENERGI NETT AS"/>
    <tableColumn id="25" xr3:uid="{00000000-0010-0000-0100-000019000000}" name="rd_ncs_STANGE ENERGI NETT AS"/>
    <tableColumn id="26" xr3:uid="{00000000-0010-0000-0100-00001A000000}" name="rd_ncs_HERØYA NETT A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ABA6D4-D3D5-47C1-8402-07BBBF33E29D}" name="Table3" displayName="Table3" ref="A1:Y511" totalsRowShown="0">
  <autoFilter ref="A1:Y511" xr:uid="{97ABA6D4-D3D5-47C1-8402-07BBBF33E29D}"/>
  <tableColumns count="25">
    <tableColumn id="1" xr3:uid="{2C6E60C4-D6D5-418C-8E85-B31357FDF628}" name="orgn"/>
    <tableColumn id="2" xr3:uid="{51482F2A-9E3E-46C3-BE99-A23FA4A071D8}" name="id.y"/>
    <tableColumn id="3" xr3:uid="{9995429B-28FB-4142-B50F-062EC6B9D167}" name="id"/>
    <tableColumn id="4" xr3:uid="{16A2CD5B-4176-4BE6-8503-E7574707652E}" name="y"/>
    <tableColumn id="5" xr3:uid="{38F450C9-EFA4-49B2-B072-79EC84F7F5CF}" name="comp"/>
    <tableColumn id="6" xr3:uid="{682AD7E5-8C50-412B-A3D6-B504C773219F}" name="fp_rd_OPEXxS"/>
    <tableColumn id="7" xr3:uid="{F11F437B-08A7-4E46-BF13-B614EAECACDB}" name="fp_rd_sal"/>
    <tableColumn id="8" xr3:uid="{7C773484-79BC-4774-A989-1757F2C4CDD9}" name="fp_rd_sal.cap"/>
    <tableColumn id="9" xr3:uid="{A82C9E8F-9828-4AFB-82B3-DE6C62A22AD0}" name="av_rd_pens"/>
    <tableColumn id="10" xr3:uid="{9ABB270E-87D8-4AE4-88B9-50BA477CB9A3}" name="av_rd_pens.eq"/>
    <tableColumn id="11" xr3:uid="{EAA7BD7C-3CC0-400C-894B-E73697606DF8}" name="av_rd_impl"/>
    <tableColumn id="12" xr3:uid="{5437F3C4-F9D5-45E5-9BA2-6CE5FD354CDC}" name="fp_rd_391"/>
    <tableColumn id="13" xr3:uid="{1651F035-C131-4DCE-96CD-34B722C0C118}" name="fp_rd_cga"/>
    <tableColumn id="14" xr3:uid="{9C8BA84C-DAE5-4E68-8E6D-3E75A6A24005}" name="fp_rd_OPEX"/>
    <tableColumn id="15" xr3:uid="{FE5086ED-71C1-40C0-A5E4-81E5A42A8F5D}" name="rd_rab.gf"/>
    <tableColumn id="16" xr3:uid="{E86D6E2F-7362-40EC-B251-DB7982B71C20}" name="rd_dep.gf"/>
    <tableColumn id="17" xr3:uid="{D91B8CCF-E33B-4142-83F6-E0725D9F9998}" name="rd_rab.sf"/>
    <tableColumn id="18" xr3:uid="{504EAB49-E474-4F29-875F-3B74FD24BF3D}" name="rd_dep.sf"/>
    <tableColumn id="19" xr3:uid="{C59F6AED-EAF7-462B-B8C0-2F7FE077BB86}" name="fp_rd_cens"/>
    <tableColumn id="20" xr3:uid="{FAEEDD7C-9E5C-4A69-909C-D4B1B0B63516}" name="rd_TOTXDEA"/>
    <tableColumn id="21" xr3:uid="{2B7B44E9-7C5E-4F8F-8F87-2D29319DAEEB}" name="rd_wv.ol"/>
    <tableColumn id="22" xr3:uid="{0473C7FF-B832-4701-B01C-8225EF9AF404}" name="rd_wv.sc"/>
    <tableColumn id="23" xr3:uid="{81FE040F-0F1B-45AF-B78C-2A89E765F89D}" name="rd_wv.ss"/>
    <tableColumn id="24" xr3:uid="{E0E0ABBA-9A80-4128-BCAF-4F0B36FF9445}" name="rd_wv.uc"/>
    <tableColumn id="25" xr3:uid="{E46D20CB-82A4-48D8-900C-86B2D58B8143}" name="rd_EV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1-12-01T11:27:37.08" personId="{86B907FA-F99A-4FD1-97A6-DE97B18B645A}" id="{0A2CDFC7-F6A5-4895-88FA-0FA834C7282D}">
    <text>Fra Nasjonalregnskapet, 09181: Investeringer og kapitalbeholdninger, etter næring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poolgroup.com/Market-data1/Dayahead/Area-Prices/SYS1/Yearly/?view=tabl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ED6A-27E6-4D71-9503-60F9FC574FF4}">
  <sheetPr>
    <tabColor theme="6" tint="-0.249977111117893"/>
  </sheetPr>
  <dimension ref="A1:H30"/>
  <sheetViews>
    <sheetView zoomScale="90" zoomScaleNormal="90" workbookViewId="0">
      <selection activeCell="C4" sqref="C4"/>
    </sheetView>
  </sheetViews>
  <sheetFormatPr baseColWidth="10" defaultColWidth="11.42578125" defaultRowHeight="15" x14ac:dyDescent="0.25"/>
  <cols>
    <col min="1" max="1" width="11.42578125" style="80"/>
    <col min="2" max="2" width="39.42578125" style="80" bestFit="1" customWidth="1"/>
    <col min="3" max="3" width="10.85546875" style="80" bestFit="1" customWidth="1"/>
  </cols>
  <sheetData>
    <row r="1" spans="1:8" x14ac:dyDescent="0.25">
      <c r="A1" s="79" t="s">
        <v>0</v>
      </c>
    </row>
    <row r="2" spans="1:8" x14ac:dyDescent="0.25">
      <c r="B2" s="79" t="s">
        <v>243</v>
      </c>
      <c r="C2" s="82">
        <v>5.5300000000000002E-2</v>
      </c>
    </row>
    <row r="3" spans="1:8" x14ac:dyDescent="0.25">
      <c r="B3" s="79"/>
      <c r="C3" s="81"/>
    </row>
    <row r="4" spans="1:8" x14ac:dyDescent="0.25">
      <c r="B4" s="79" t="s">
        <v>244</v>
      </c>
      <c r="C4" s="172">
        <v>424.07</v>
      </c>
      <c r="D4" s="172"/>
      <c r="G4" s="31"/>
    </row>
    <row r="5" spans="1:8" x14ac:dyDescent="0.25">
      <c r="B5" s="79"/>
      <c r="G5" s="31"/>
      <c r="H5" s="23"/>
    </row>
    <row r="6" spans="1:8" x14ac:dyDescent="0.25">
      <c r="B6" s="79" t="s">
        <v>245</v>
      </c>
      <c r="C6" s="257">
        <f>ROUND(D8/D7,6)</f>
        <v>1.062554</v>
      </c>
      <c r="D6" s="83"/>
      <c r="E6" s="178"/>
      <c r="G6" s="177"/>
      <c r="H6" s="177"/>
    </row>
    <row r="7" spans="1:8" x14ac:dyDescent="0.25">
      <c r="B7" s="128" t="s">
        <v>1</v>
      </c>
      <c r="C7" s="129">
        <v>2020</v>
      </c>
      <c r="D7" s="178">
        <v>115.1</v>
      </c>
      <c r="E7" s="178"/>
      <c r="G7" s="129"/>
      <c r="H7" s="129"/>
    </row>
    <row r="8" spans="1:8" x14ac:dyDescent="0.25">
      <c r="B8" s="129"/>
      <c r="C8" s="128">
        <v>2021</v>
      </c>
      <c r="D8" s="178">
        <v>122.3</v>
      </c>
      <c r="E8" s="178"/>
      <c r="G8" s="129"/>
      <c r="H8" s="129"/>
    </row>
    <row r="9" spans="1:8" x14ac:dyDescent="0.25">
      <c r="B9" s="87"/>
      <c r="C9" s="85"/>
      <c r="D9" s="86"/>
      <c r="G9" s="129"/>
      <c r="H9" s="129"/>
    </row>
    <row r="10" spans="1:8" x14ac:dyDescent="0.25">
      <c r="A10" s="25"/>
      <c r="B10" s="79" t="s">
        <v>246</v>
      </c>
      <c r="C10" s="257">
        <f>ROUND(D12/D11,6)</f>
        <v>1.0525850000000001</v>
      </c>
    </row>
    <row r="11" spans="1:8" x14ac:dyDescent="0.25">
      <c r="B11" s="128" t="s">
        <v>2</v>
      </c>
      <c r="C11" s="129">
        <v>2020</v>
      </c>
      <c r="D11" s="129">
        <v>112.2</v>
      </c>
    </row>
    <row r="12" spans="1:8" x14ac:dyDescent="0.25">
      <c r="B12" s="128"/>
      <c r="C12" s="129">
        <v>2022</v>
      </c>
      <c r="D12" s="129">
        <v>118.1</v>
      </c>
    </row>
    <row r="14" spans="1:8" x14ac:dyDescent="0.25">
      <c r="B14" s="79" t="s">
        <v>3</v>
      </c>
      <c r="C14" s="82">
        <v>0.02</v>
      </c>
      <c r="D14" s="82"/>
    </row>
    <row r="15" spans="1:8" x14ac:dyDescent="0.25">
      <c r="B15" s="79" t="s">
        <v>4</v>
      </c>
      <c r="C15" s="82">
        <v>6.0000000000000001E-3</v>
      </c>
      <c r="D15" s="82"/>
    </row>
    <row r="16" spans="1:8" x14ac:dyDescent="0.25">
      <c r="B16" s="79"/>
      <c r="C16" s="82"/>
    </row>
    <row r="17" spans="1:7" x14ac:dyDescent="0.25">
      <c r="B17" s="79" t="s">
        <v>5</v>
      </c>
    </row>
    <row r="18" spans="1:7" x14ac:dyDescent="0.25">
      <c r="A18" s="2"/>
      <c r="B18" s="2"/>
      <c r="C18" s="2" t="s">
        <v>6</v>
      </c>
      <c r="D18" s="2" t="s">
        <v>7</v>
      </c>
    </row>
    <row r="19" spans="1:7" x14ac:dyDescent="0.25">
      <c r="A19" s="2"/>
      <c r="B19" s="130">
        <v>2014</v>
      </c>
      <c r="C19" s="131">
        <v>247.7</v>
      </c>
      <c r="D19" s="131">
        <f t="shared" ref="D19:D22" si="0">C19+11</f>
        <v>258.7</v>
      </c>
    </row>
    <row r="20" spans="1:7" x14ac:dyDescent="0.25">
      <c r="A20" s="2"/>
      <c r="B20" s="130">
        <v>2015</v>
      </c>
      <c r="C20" s="131">
        <v>187.11</v>
      </c>
      <c r="D20" s="131">
        <f t="shared" si="0"/>
        <v>198.11</v>
      </c>
      <c r="F20" s="21"/>
      <c r="G20" s="21"/>
    </row>
    <row r="21" spans="1:7" x14ac:dyDescent="0.25">
      <c r="A21" s="2"/>
      <c r="B21" s="130">
        <v>2016</v>
      </c>
      <c r="C21" s="131">
        <v>249.66</v>
      </c>
      <c r="D21" s="131">
        <f t="shared" si="0"/>
        <v>260.65999999999997</v>
      </c>
      <c r="E21" s="106"/>
      <c r="F21" s="21"/>
      <c r="G21" s="21"/>
    </row>
    <row r="22" spans="1:7" x14ac:dyDescent="0.25">
      <c r="A22" s="2"/>
      <c r="B22" s="130">
        <v>2017</v>
      </c>
      <c r="C22" s="131">
        <v>274.33</v>
      </c>
      <c r="D22" s="131">
        <f t="shared" si="0"/>
        <v>285.33</v>
      </c>
    </row>
    <row r="23" spans="1:7" x14ac:dyDescent="0.25">
      <c r="A23" s="2"/>
      <c r="B23" s="130">
        <v>2018</v>
      </c>
      <c r="C23" s="131">
        <v>422.55</v>
      </c>
      <c r="D23" s="131">
        <f t="shared" ref="D23" si="1">C23+11</f>
        <v>433.55</v>
      </c>
    </row>
    <row r="24" spans="1:7" x14ac:dyDescent="0.25">
      <c r="A24" s="2"/>
      <c r="B24" s="1" t="s">
        <v>249</v>
      </c>
      <c r="C24" s="1"/>
      <c r="D24" s="84">
        <f>AVERAGE(D19:D23)</f>
        <v>287.27</v>
      </c>
      <c r="E24" s="2"/>
    </row>
    <row r="25" spans="1:7" x14ac:dyDescent="0.25">
      <c r="B25" s="171" t="s">
        <v>8</v>
      </c>
      <c r="C25" s="2"/>
      <c r="D25" s="2"/>
    </row>
    <row r="26" spans="1:7" x14ac:dyDescent="0.25">
      <c r="B26" s="2"/>
      <c r="C26" s="2"/>
      <c r="D26" s="2"/>
    </row>
    <row r="27" spans="1:7" x14ac:dyDescent="0.25">
      <c r="B27" s="79" t="s">
        <v>9</v>
      </c>
    </row>
    <row r="28" spans="1:7" x14ac:dyDescent="0.25">
      <c r="B28" s="128" t="s">
        <v>10</v>
      </c>
      <c r="C28" s="35">
        <v>20</v>
      </c>
    </row>
    <row r="29" spans="1:7" x14ac:dyDescent="0.25">
      <c r="B29" s="128" t="s">
        <v>11</v>
      </c>
      <c r="C29" s="20">
        <v>0.03</v>
      </c>
    </row>
    <row r="30" spans="1:7" x14ac:dyDescent="0.25">
      <c r="B30" s="128"/>
    </row>
  </sheetData>
  <hyperlinks>
    <hyperlink ref="B25" r:id="rId1" xr:uid="{DA321155-39E9-4F0D-8879-E077313922B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69AC-E858-4276-A1B2-8CBC1F75B07E}">
  <sheetPr>
    <tabColor theme="5" tint="0.39997558519241921"/>
  </sheetPr>
  <dimension ref="A2:C18"/>
  <sheetViews>
    <sheetView workbookViewId="0">
      <selection activeCell="C34" sqref="C34"/>
    </sheetView>
  </sheetViews>
  <sheetFormatPr baseColWidth="10" defaultColWidth="11.42578125" defaultRowHeight="15" x14ac:dyDescent="0.25"/>
  <cols>
    <col min="1" max="1" width="46.5703125" bestFit="1" customWidth="1"/>
  </cols>
  <sheetData>
    <row r="2" spans="1:2" ht="15.75" thickBot="1" x14ac:dyDescent="0.3"/>
    <row r="3" spans="1:2" ht="15.75" thickBot="1" x14ac:dyDescent="0.3">
      <c r="A3" s="157" t="s">
        <v>12</v>
      </c>
      <c r="B3" s="158">
        <f>B6+B7+B12</f>
        <v>665879.97495900001</v>
      </c>
    </row>
    <row r="4" spans="1:2" ht="15.75" thickBot="1" x14ac:dyDescent="0.3">
      <c r="A4" s="159" t="s">
        <v>13</v>
      </c>
      <c r="B4" s="160"/>
    </row>
    <row r="5" spans="1:2" ht="15.75" thickBot="1" x14ac:dyDescent="0.3">
      <c r="A5" s="159" t="s">
        <v>14</v>
      </c>
      <c r="B5" s="161">
        <v>13553</v>
      </c>
    </row>
    <row r="6" spans="1:2" ht="15.75" thickBot="1" x14ac:dyDescent="0.3">
      <c r="A6" s="159" t="s">
        <v>15</v>
      </c>
      <c r="B6" s="161">
        <f>B5*Forutsetninger!C6</f>
        <v>14400.794362000001</v>
      </c>
    </row>
    <row r="7" spans="1:2" ht="15.75" thickBot="1" x14ac:dyDescent="0.3">
      <c r="A7" s="159" t="s">
        <v>16</v>
      </c>
      <c r="B7" s="161">
        <v>213332</v>
      </c>
    </row>
    <row r="8" spans="1:2" ht="15.75" thickBot="1" x14ac:dyDescent="0.3">
      <c r="A8" s="159" t="s">
        <v>17</v>
      </c>
      <c r="B8" s="161">
        <v>0</v>
      </c>
    </row>
    <row r="9" spans="1:2" ht="15.75" thickBot="1" x14ac:dyDescent="0.3">
      <c r="A9" s="159" t="s">
        <v>18</v>
      </c>
      <c r="B9" s="161">
        <v>0</v>
      </c>
    </row>
    <row r="10" spans="1:2" ht="15.75" thickBot="1" x14ac:dyDescent="0.3">
      <c r="A10" s="159" t="s">
        <v>19</v>
      </c>
      <c r="B10" s="161">
        <v>0</v>
      </c>
    </row>
    <row r="11" spans="1:2" ht="15.75" thickBot="1" x14ac:dyDescent="0.3">
      <c r="A11" s="159" t="s">
        <v>20</v>
      </c>
      <c r="B11" s="161">
        <f>7844649*1.01</f>
        <v>7923095.4900000002</v>
      </c>
    </row>
    <row r="12" spans="1:2" ht="15.75" thickBot="1" x14ac:dyDescent="0.3">
      <c r="A12" s="159" t="s">
        <v>21</v>
      </c>
      <c r="B12" s="161">
        <f>B11*Forutsetninger!C2</f>
        <v>438147.180597</v>
      </c>
    </row>
    <row r="13" spans="1:2" ht="15.75" thickBot="1" x14ac:dyDescent="0.3">
      <c r="A13" s="162" t="s">
        <v>22</v>
      </c>
      <c r="B13" s="166">
        <f>B15*B3</f>
        <v>641137.03548314888</v>
      </c>
    </row>
    <row r="14" spans="1:2" ht="15.75" thickBot="1" x14ac:dyDescent="0.3">
      <c r="A14" s="163" t="s">
        <v>23</v>
      </c>
      <c r="B14" s="170">
        <f>'Analyse transmisjon'!X10</f>
        <v>0.98249157412941512</v>
      </c>
    </row>
    <row r="15" spans="1:2" ht="15.75" thickBot="1" x14ac:dyDescent="0.3">
      <c r="A15" s="163" t="s">
        <v>24</v>
      </c>
      <c r="B15" s="170">
        <f>B14*(1-Forutsetninger!C14)</f>
        <v>0.96284174264682676</v>
      </c>
    </row>
    <row r="16" spans="1:2" ht="15.75" thickBot="1" x14ac:dyDescent="0.3">
      <c r="A16" s="164" t="s">
        <v>25</v>
      </c>
      <c r="B16" s="167">
        <f>0.4*B3+0.6*B13</f>
        <v>651034.21127348929</v>
      </c>
    </row>
    <row r="17" spans="1:3" ht="15.75" thickBot="1" x14ac:dyDescent="0.3">
      <c r="A17" s="164" t="s">
        <v>255</v>
      </c>
      <c r="B17" s="168">
        <v>0</v>
      </c>
    </row>
    <row r="18" spans="1:3" ht="15.75" thickBot="1" x14ac:dyDescent="0.3">
      <c r="A18" s="165" t="s">
        <v>26</v>
      </c>
      <c r="B18" s="169">
        <f>B16+B17</f>
        <v>651034.21127348929</v>
      </c>
      <c r="C18" s="6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993A-D056-4194-ACCF-ADEB3622A5A3}">
  <sheetPr>
    <tabColor theme="5" tint="0.39997558519241921"/>
  </sheetPr>
  <dimension ref="A1:E28"/>
  <sheetViews>
    <sheetView tabSelected="1" zoomScaleNormal="100" workbookViewId="0"/>
  </sheetViews>
  <sheetFormatPr baseColWidth="10" defaultColWidth="11.42578125" defaultRowHeight="15" x14ac:dyDescent="0.25"/>
  <cols>
    <col min="1" max="1" width="54.5703125" customWidth="1"/>
    <col min="2" max="3" width="13.42578125" customWidth="1"/>
    <col min="4" max="4" width="15.5703125" bestFit="1" customWidth="1"/>
  </cols>
  <sheetData>
    <row r="1" spans="1:4" ht="39" x14ac:dyDescent="0.25">
      <c r="A1" s="156" t="s">
        <v>27</v>
      </c>
      <c r="B1" s="155" t="s">
        <v>28</v>
      </c>
      <c r="C1" s="155" t="s">
        <v>29</v>
      </c>
      <c r="D1" s="154" t="s">
        <v>30</v>
      </c>
    </row>
    <row r="2" spans="1:4" x14ac:dyDescent="0.25">
      <c r="A2" s="26" t="s">
        <v>12</v>
      </c>
      <c r="B2" s="152">
        <f>B4+B8+B15+B11+B12</f>
        <v>9264587.2813100331</v>
      </c>
      <c r="C2" s="152">
        <f>C4+C8+C11+C15+C12</f>
        <v>158026.16632904497</v>
      </c>
      <c r="D2" s="152">
        <f>SUM(B2:C2)</f>
        <v>9422613.4476390779</v>
      </c>
    </row>
    <row r="3" spans="1:4" x14ac:dyDescent="0.25">
      <c r="A3" s="138" t="s">
        <v>13</v>
      </c>
      <c r="B3" s="139"/>
      <c r="C3" s="139"/>
      <c r="D3" s="139"/>
    </row>
    <row r="4" spans="1:4" ht="30" x14ac:dyDescent="0.25">
      <c r="A4" s="153" t="s">
        <v>319</v>
      </c>
      <c r="B4" s="139">
        <f>(B5+B7)*Forutsetninger!C6+B6*Forutsetninger!C10</f>
        <v>2818391.539727034</v>
      </c>
      <c r="C4" s="139">
        <f>C5*Forutsetninger!C6</f>
        <v>72825.189273044962</v>
      </c>
      <c r="D4" s="139">
        <f>B4+C4</f>
        <v>2891216.729000079</v>
      </c>
    </row>
    <row r="5" spans="1:4" x14ac:dyDescent="0.25">
      <c r="A5" s="140" t="s">
        <v>31</v>
      </c>
      <c r="B5" s="139">
        <f>'Analyse transmisjon'!N10</f>
        <v>1631479.550756814</v>
      </c>
      <c r="C5" s="139">
        <f>'Data analyse regional'!N338</f>
        <v>68537.871273408193</v>
      </c>
      <c r="D5" s="139">
        <f>B5+C5</f>
        <v>1700017.4220302221</v>
      </c>
    </row>
    <row r="6" spans="1:4" x14ac:dyDescent="0.25">
      <c r="A6" s="140" t="s">
        <v>318</v>
      </c>
      <c r="B6" s="139">
        <f>'Analyse transmisjon'!L10</f>
        <v>408838</v>
      </c>
      <c r="C6" s="139"/>
      <c r="D6" s="139">
        <f>B6+C6</f>
        <v>408838</v>
      </c>
    </row>
    <row r="7" spans="1:4" x14ac:dyDescent="0.25">
      <c r="A7" s="140" t="s">
        <v>317</v>
      </c>
      <c r="B7" s="139">
        <f>'Analyse transmisjon'!M10</f>
        <v>615987.20716516825</v>
      </c>
      <c r="C7" s="139"/>
      <c r="D7" s="139"/>
    </row>
    <row r="8" spans="1:4" x14ac:dyDescent="0.25">
      <c r="A8" s="138" t="s">
        <v>16</v>
      </c>
      <c r="B8" s="139">
        <f>Grunnlagsdata!E9</f>
        <v>2469016</v>
      </c>
      <c r="C8" s="139">
        <f>Grunnlagsdata!F9</f>
        <v>31674</v>
      </c>
      <c r="D8" s="139">
        <f>B8+C8</f>
        <v>2500690</v>
      </c>
    </row>
    <row r="9" spans="1:4" x14ac:dyDescent="0.25">
      <c r="A9" s="140" t="s">
        <v>33</v>
      </c>
      <c r="B9" s="139">
        <f>systemansvarskostnader!C19</f>
        <v>372847</v>
      </c>
      <c r="C9" s="139"/>
      <c r="D9" s="139"/>
    </row>
    <row r="10" spans="1:4" x14ac:dyDescent="0.25">
      <c r="A10" s="138" t="s">
        <v>17</v>
      </c>
      <c r="B10" s="139">
        <f>'Analyse transmisjon'!Q10</f>
        <v>2321863</v>
      </c>
      <c r="C10" s="139">
        <f>Grunnlagsdata!G9</f>
        <v>15490</v>
      </c>
      <c r="D10" s="139">
        <f t="shared" ref="D10:D15" si="0">B10+C10</f>
        <v>2337353</v>
      </c>
    </row>
    <row r="11" spans="1:4" x14ac:dyDescent="0.25">
      <c r="A11" s="138" t="s">
        <v>18</v>
      </c>
      <c r="B11" s="139">
        <f>B10*Forutsetninger!$C$4/1000</f>
        <v>984632.44241000002</v>
      </c>
      <c r="C11" s="139">
        <f>C10*Forutsetninger!$C$4/1000</f>
        <v>6568.8442999999997</v>
      </c>
      <c r="D11" s="139">
        <f t="shared" si="0"/>
        <v>991201.28671000001</v>
      </c>
    </row>
    <row r="12" spans="1:4" x14ac:dyDescent="0.25">
      <c r="A12" s="138" t="s">
        <v>19</v>
      </c>
      <c r="B12" s="139">
        <f>'Analyse transmisjon'!P10*Forutsetninger!C10</f>
        <v>78874.404390000011</v>
      </c>
      <c r="C12" s="139">
        <f>Grunnlagsdata!R9*Forutsetninger!C10</f>
        <v>10902.675430000001</v>
      </c>
      <c r="D12" s="139">
        <f t="shared" si="0"/>
        <v>89777.079820000014</v>
      </c>
    </row>
    <row r="13" spans="1:4" x14ac:dyDescent="0.25">
      <c r="A13" s="138" t="s">
        <v>20</v>
      </c>
      <c r="B13" s="139">
        <f>Grunnlagsdata!Q9*1.01</f>
        <v>52688479.109999999</v>
      </c>
      <c r="C13" s="139">
        <f>Grunnlagsdata!P9*1.01</f>
        <v>651997.42000000004</v>
      </c>
      <c r="D13" s="139">
        <f t="shared" si="0"/>
        <v>53340476.530000001</v>
      </c>
    </row>
    <row r="14" spans="1:4" x14ac:dyDescent="0.25">
      <c r="A14" s="141" t="s">
        <v>34</v>
      </c>
      <c r="B14" s="142">
        <f>systemansvarskostnader!B19*1.01</f>
        <v>1060148.7315535902</v>
      </c>
      <c r="C14" s="142"/>
      <c r="D14" s="142"/>
    </row>
    <row r="15" spans="1:4" ht="15.75" thickBot="1" x14ac:dyDescent="0.3">
      <c r="A15" s="143" t="s">
        <v>21</v>
      </c>
      <c r="B15" s="144">
        <f>B13*Forutsetninger!$C$2</f>
        <v>2913672.894783</v>
      </c>
      <c r="C15" s="144">
        <f>C13*Forutsetninger!$C$2</f>
        <v>36055.457326000003</v>
      </c>
      <c r="D15" s="144">
        <f t="shared" si="0"/>
        <v>2949728.3521090001</v>
      </c>
    </row>
    <row r="16" spans="1:4" x14ac:dyDescent="0.25">
      <c r="A16" s="145" t="s">
        <v>22</v>
      </c>
      <c r="B16" s="146">
        <f>B19+B18*B21+B20*(1-Forutsetninger!C15)</f>
        <v>8970159.5725354627</v>
      </c>
      <c r="C16" s="146">
        <f>C17*(C2-C11)+C11</f>
        <v>154985.99106804735</v>
      </c>
      <c r="D16" s="146">
        <f>B16+C16</f>
        <v>9125145.5636035092</v>
      </c>
    </row>
    <row r="17" spans="1:5" x14ac:dyDescent="0.25">
      <c r="A17" s="43" t="s">
        <v>23</v>
      </c>
      <c r="B17" s="44">
        <f>'Analyse transmisjon'!X10</f>
        <v>0.98249157412941512</v>
      </c>
      <c r="C17" s="44">
        <f>'Analyserres regional'!J3</f>
        <v>0.9799271819924652</v>
      </c>
      <c r="D17" s="45"/>
    </row>
    <row r="18" spans="1:5" x14ac:dyDescent="0.25">
      <c r="A18" s="43" t="s">
        <v>24</v>
      </c>
      <c r="B18" s="44">
        <f>B17*(1-Forutsetninger!$C$14)</f>
        <v>0.96284174264682676</v>
      </c>
      <c r="C18" s="147"/>
      <c r="D18" s="147"/>
    </row>
    <row r="19" spans="1:5" x14ac:dyDescent="0.25">
      <c r="A19" s="46" t="s">
        <v>35</v>
      </c>
      <c r="B19" s="148">
        <f>B6*Forutsetninger!C10</f>
        <v>430336.74623000005</v>
      </c>
      <c r="C19" s="148"/>
      <c r="D19" s="149"/>
    </row>
    <row r="20" spans="1:5" x14ac:dyDescent="0.25">
      <c r="A20" s="46" t="s">
        <v>36</v>
      </c>
      <c r="B20" s="148">
        <f>B7*Forutsetninger!C6+B9+B14*Forutsetninger!C2</f>
        <v>1085992.8957770918</v>
      </c>
      <c r="C20" s="148"/>
      <c r="D20" s="149"/>
    </row>
    <row r="21" spans="1:5" x14ac:dyDescent="0.25">
      <c r="A21" s="46" t="s">
        <v>37</v>
      </c>
      <c r="B21" s="148">
        <f>B2-B20-B19</f>
        <v>7748257.639302942</v>
      </c>
      <c r="C21" s="148"/>
      <c r="D21" s="149"/>
    </row>
    <row r="22" spans="1:5" x14ac:dyDescent="0.25">
      <c r="A22" s="127" t="s">
        <v>25</v>
      </c>
      <c r="B22" s="219"/>
      <c r="C22" s="219"/>
      <c r="D22" s="218">
        <f>0.4*D2+0.6*D16</f>
        <v>9244132.7172177359</v>
      </c>
    </row>
    <row r="23" spans="1:5" x14ac:dyDescent="0.25">
      <c r="A23" s="127" t="s">
        <v>255</v>
      </c>
      <c r="B23" s="219"/>
      <c r="C23" s="219"/>
      <c r="D23" s="150">
        <f>'Reberegning 2020'!B18</f>
        <v>-513</v>
      </c>
    </row>
    <row r="24" spans="1:5" x14ac:dyDescent="0.25">
      <c r="A24" s="127" t="s">
        <v>277</v>
      </c>
      <c r="B24" s="219"/>
      <c r="C24" s="219"/>
      <c r="D24" s="150">
        <v>0</v>
      </c>
    </row>
    <row r="25" spans="1:5" x14ac:dyDescent="0.25">
      <c r="A25" s="126" t="s">
        <v>278</v>
      </c>
      <c r="B25" s="220"/>
      <c r="C25" s="220"/>
      <c r="D25" s="151">
        <f>D22+D23+D24</f>
        <v>9243619.7172177359</v>
      </c>
      <c r="E25" s="61"/>
    </row>
    <row r="26" spans="1:5" s="262" customFormat="1" x14ac:dyDescent="0.25">
      <c r="A26" s="264"/>
      <c r="B26" s="263"/>
      <c r="C26" s="263"/>
      <c r="D26" s="263"/>
    </row>
    <row r="27" spans="1:5" s="262" customFormat="1" x14ac:dyDescent="0.25">
      <c r="A27" s="264"/>
      <c r="B27" s="263"/>
      <c r="C27" s="263"/>
      <c r="D27" s="263"/>
    </row>
    <row r="28" spans="1:5" x14ac:dyDescent="0.25">
      <c r="B28" s="30"/>
      <c r="C28" s="30"/>
      <c r="D28" s="6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DF94-4111-45E5-B009-50CDE771E1D2}">
  <sheetPr>
    <tabColor theme="7" tint="0.39997558519241921"/>
  </sheetPr>
  <dimension ref="A1:AD4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baseColWidth="10" defaultColWidth="11.42578125" defaultRowHeight="12.75" x14ac:dyDescent="0.2"/>
  <cols>
    <col min="1" max="2" width="5.28515625" style="2" customWidth="1"/>
    <col min="3" max="3" width="13.140625" style="2" bestFit="1" customWidth="1"/>
    <col min="4" max="5" width="6.85546875" style="2" customWidth="1"/>
    <col min="6" max="6" width="8.5703125" style="2" customWidth="1"/>
    <col min="7" max="7" width="8.7109375" style="2" customWidth="1"/>
    <col min="8" max="8" width="15.85546875" style="2" customWidth="1"/>
    <col min="9" max="9" width="12.85546875" style="2" bestFit="1" customWidth="1"/>
    <col min="10" max="10" width="11.42578125" style="2"/>
    <col min="11" max="12" width="13.85546875" style="2" bestFit="1" customWidth="1"/>
    <col min="13" max="13" width="18.140625" style="2" customWidth="1"/>
    <col min="14" max="14" width="12.28515625" style="2" bestFit="1" customWidth="1"/>
    <col min="15" max="15" width="13.85546875" style="35" customWidth="1"/>
    <col min="16" max="16" width="12.85546875" style="2" customWidth="1"/>
    <col min="17" max="17" width="14.5703125" style="2" bestFit="1" customWidth="1"/>
    <col min="18" max="18" width="13" style="2" bestFit="1" customWidth="1"/>
    <col min="19" max="19" width="15.7109375" style="2" customWidth="1"/>
    <col min="20" max="20" width="13" style="2" customWidth="1"/>
    <col min="21" max="21" width="14" style="2" bestFit="1" customWidth="1"/>
    <col min="22" max="24" width="13.85546875" style="2" bestFit="1" customWidth="1"/>
    <col min="25" max="16384" width="11.42578125" style="2"/>
  </cols>
  <sheetData>
    <row r="1" spans="1:29" x14ac:dyDescent="0.2">
      <c r="A1" s="1" t="s">
        <v>38</v>
      </c>
      <c r="D1" s="2" t="s">
        <v>39</v>
      </c>
      <c r="F1" s="2" t="s">
        <v>40</v>
      </c>
      <c r="I1" s="54" t="s">
        <v>247</v>
      </c>
      <c r="J1" s="3"/>
      <c r="M1" s="54" t="s">
        <v>247</v>
      </c>
      <c r="N1" s="54" t="s">
        <v>247</v>
      </c>
      <c r="O1" s="89"/>
      <c r="P1" s="54">
        <v>2020</v>
      </c>
      <c r="Q1" s="4"/>
      <c r="R1" s="5"/>
      <c r="T1" s="24"/>
      <c r="U1" s="92"/>
      <c r="V1" s="93" t="s">
        <v>41</v>
      </c>
      <c r="W1" s="188" cm="1">
        <f t="array" ref="W1">SUM((U4:U8)/SUM((V4:V8)))</f>
        <v>2.5570187012990624E-2</v>
      </c>
      <c r="X1" s="195"/>
    </row>
    <row r="2" spans="1:29" s="3" customFormat="1" ht="51" customHeight="1" x14ac:dyDescent="0.25">
      <c r="A2" s="3" t="s">
        <v>42</v>
      </c>
      <c r="B2" s="3" t="s">
        <v>43</v>
      </c>
      <c r="C2" s="3" t="s">
        <v>44</v>
      </c>
      <c r="D2" s="3" t="s">
        <v>45</v>
      </c>
      <c r="E2" s="3" t="s">
        <v>308</v>
      </c>
      <c r="F2" s="3" t="s">
        <v>46</v>
      </c>
      <c r="G2" s="3" t="s">
        <v>309</v>
      </c>
      <c r="H2" s="3" t="s">
        <v>47</v>
      </c>
      <c r="I2" s="3" t="s">
        <v>314</v>
      </c>
      <c r="J2" s="88" t="s">
        <v>310</v>
      </c>
      <c r="K2" s="3" t="s">
        <v>311</v>
      </c>
      <c r="L2" s="36" t="s">
        <v>312</v>
      </c>
      <c r="M2" s="258" t="s">
        <v>313</v>
      </c>
      <c r="N2" s="63" t="s">
        <v>173</v>
      </c>
      <c r="O2" s="9" t="s">
        <v>48</v>
      </c>
      <c r="P2" s="3" t="s">
        <v>315</v>
      </c>
      <c r="Q2" s="3" t="s">
        <v>49</v>
      </c>
      <c r="R2" s="3" t="s">
        <v>50</v>
      </c>
      <c r="S2" s="36" t="s">
        <v>51</v>
      </c>
      <c r="T2" s="3" t="s">
        <v>52</v>
      </c>
      <c r="U2" s="94" t="s">
        <v>248</v>
      </c>
      <c r="V2" s="91" t="s">
        <v>53</v>
      </c>
      <c r="W2" s="91" t="s">
        <v>54</v>
      </c>
      <c r="X2" s="95" t="s">
        <v>316</v>
      </c>
      <c r="Y2" s="36"/>
      <c r="AA2" s="36"/>
      <c r="AB2" s="36"/>
    </row>
    <row r="3" spans="1:29" ht="15" x14ac:dyDescent="0.25">
      <c r="A3" s="2">
        <v>319</v>
      </c>
      <c r="B3" s="2">
        <v>2013</v>
      </c>
      <c r="C3" s="2" t="s">
        <v>55</v>
      </c>
      <c r="D3" s="18">
        <v>95.9</v>
      </c>
      <c r="E3" s="7">
        <f t="shared" ref="E3:E4" si="0">$D$10/D3</f>
        <v>1.1699687174139728</v>
      </c>
      <c r="F3" s="265">
        <v>93.8</v>
      </c>
      <c r="G3" s="7">
        <f t="shared" ref="G3:G4" si="1">$F$10/F3</f>
        <v>1.2270788912579957</v>
      </c>
      <c r="H3" s="34">
        <f>Grunnlagsdata!I2-Grunnlagsdata!J2</f>
        <v>567293</v>
      </c>
      <c r="I3" s="54">
        <f>Grunnlagsdata!O19</f>
        <v>145316.47395641037</v>
      </c>
      <c r="J3" s="64">
        <v>936917</v>
      </c>
      <c r="K3" s="53">
        <f>Grunnlagsdata!W2</f>
        <v>45370</v>
      </c>
      <c r="L3" s="53"/>
      <c r="M3" s="54">
        <f>systemansvarskostnader!F5*1000*G3+Grunnlagsdata!V19</f>
        <v>386697.19073124998</v>
      </c>
      <c r="N3" s="54">
        <f>(H3+J3-K3)*G3+I3-M3</f>
        <v>1548731.0529479748</v>
      </c>
      <c r="O3" s="89">
        <f>Grunnlagsdata!S2</f>
        <v>149362</v>
      </c>
      <c r="P3" s="54">
        <f t="shared" ref="P3:P8" si="2">O3*E3</f>
        <v>174748.8675703858</v>
      </c>
      <c r="Q3" s="6">
        <v>2239521</v>
      </c>
      <c r="R3" s="90">
        <f>Q3*Forutsetninger!$D$24/1000</f>
        <v>643347.19766999991</v>
      </c>
      <c r="S3" s="9">
        <v>2265052.9791278415</v>
      </c>
      <c r="T3" s="9">
        <f>systemansvarskostnader!E5</f>
        <v>27353.404629634832</v>
      </c>
      <c r="U3" s="191">
        <f t="shared" ref="U3:U10" si="3">N3+R3+P3+S3-T3</f>
        <v>4604526.6926865671</v>
      </c>
      <c r="V3" s="192">
        <v>183565923</v>
      </c>
      <c r="W3" s="193">
        <f t="shared" ref="W3:W10" si="4">U3/V3</f>
        <v>2.5083777083650581E-2</v>
      </c>
      <c r="X3" s="40"/>
      <c r="Y3" s="9"/>
      <c r="Z3" s="9"/>
      <c r="AA3" s="14"/>
      <c r="AB3" s="10"/>
    </row>
    <row r="4" spans="1:29" ht="15" x14ac:dyDescent="0.25">
      <c r="A4" s="2">
        <v>319</v>
      </c>
      <c r="B4" s="2">
        <v>2014</v>
      </c>
      <c r="C4" s="2" t="s">
        <v>55</v>
      </c>
      <c r="D4" s="18">
        <v>97.9</v>
      </c>
      <c r="E4" s="7">
        <f t="shared" si="0"/>
        <v>1.146067415730337</v>
      </c>
      <c r="F4" s="265">
        <v>97.1</v>
      </c>
      <c r="G4" s="7">
        <f t="shared" si="1"/>
        <v>1.1853759011328528</v>
      </c>
      <c r="H4" s="34">
        <f>Grunnlagsdata!I3-Grunnlagsdata!J3</f>
        <v>461747</v>
      </c>
      <c r="I4" s="54">
        <f>Grunnlagsdata!O20</f>
        <v>250987.98266667314</v>
      </c>
      <c r="J4" s="64">
        <v>940098</v>
      </c>
      <c r="K4" s="53">
        <f>Grunnlagsdata!W3</f>
        <v>37327</v>
      </c>
      <c r="L4" s="53"/>
      <c r="M4" s="54">
        <f>systemansvarskostnader!F6*1000*G4+Grunnlagsdata!V20</f>
        <v>388181.80117082252</v>
      </c>
      <c r="N4" s="54">
        <f t="shared" ref="N4:N7" si="5">(H4+J4-K4)*G4+I4-M4</f>
        <v>1480272.9353578489</v>
      </c>
      <c r="O4" s="89">
        <f>Grunnlagsdata!S3</f>
        <v>63163</v>
      </c>
      <c r="P4" s="54">
        <f t="shared" si="2"/>
        <v>72389.056179775274</v>
      </c>
      <c r="Q4" s="6">
        <v>2355988</v>
      </c>
      <c r="R4" s="90">
        <f>Q4*Forutsetninger!$D$24/1000</f>
        <v>676804.67275999999</v>
      </c>
      <c r="S4" s="9">
        <v>2604578.4907105719</v>
      </c>
      <c r="T4" s="9">
        <f>systemansvarskostnader!E6</f>
        <v>41793.540355455581</v>
      </c>
      <c r="U4" s="37">
        <f t="shared" si="3"/>
        <v>4792251.6146527408</v>
      </c>
      <c r="V4" s="174">
        <v>193803569</v>
      </c>
      <c r="W4" s="39">
        <f t="shared" si="4"/>
        <v>2.4727365132541708E-2</v>
      </c>
      <c r="X4" s="40"/>
      <c r="Y4" s="9"/>
      <c r="Z4" s="9"/>
      <c r="AA4" s="14"/>
      <c r="AB4" s="10"/>
    </row>
    <row r="5" spans="1:29" ht="15" x14ac:dyDescent="0.25">
      <c r="A5" s="2">
        <v>319</v>
      </c>
      <c r="B5" s="2">
        <v>2015</v>
      </c>
      <c r="C5" s="2" t="s">
        <v>55</v>
      </c>
      <c r="D5" s="18">
        <v>100</v>
      </c>
      <c r="E5" s="7">
        <f t="shared" ref="E5:E10" si="6">$D$10/D5</f>
        <v>1.1220000000000001</v>
      </c>
      <c r="F5" s="265">
        <f>Grunnlagsdata!E21</f>
        <v>100</v>
      </c>
      <c r="G5" s="7">
        <f>$F$10/F5</f>
        <v>1.151</v>
      </c>
      <c r="H5" s="34">
        <f>Grunnlagsdata!I4-Grunnlagsdata!J4</f>
        <v>598164</v>
      </c>
      <c r="I5" s="54">
        <f>Grunnlagsdata!O21</f>
        <v>155575.29287539102</v>
      </c>
      <c r="J5" s="64">
        <v>846936</v>
      </c>
      <c r="K5" s="53">
        <f>Grunnlagsdata!W4</f>
        <v>53125</v>
      </c>
      <c r="L5" s="53"/>
      <c r="M5" s="54">
        <f>systemansvarskostnader!F7*1000*G5+Grunnlagsdata!V21</f>
        <v>350559.61349951511</v>
      </c>
      <c r="N5" s="54">
        <f t="shared" si="5"/>
        <v>1407178.9043758758</v>
      </c>
      <c r="O5" s="89">
        <f>Grunnlagsdata!S4</f>
        <v>115218</v>
      </c>
      <c r="P5" s="54">
        <f t="shared" si="2"/>
        <v>129274.59600000002</v>
      </c>
      <c r="Q5" s="6">
        <v>2440267</v>
      </c>
      <c r="R5" s="90">
        <f>Q5*Forutsetninger!$D$24/1000</f>
        <v>701015.50108999992</v>
      </c>
      <c r="S5" s="9">
        <v>2838622.9389950014</v>
      </c>
      <c r="T5" s="9">
        <f>systemansvarskostnader!E7</f>
        <v>62921.039209128685</v>
      </c>
      <c r="U5" s="37">
        <f t="shared" si="3"/>
        <v>5013170.9012517491</v>
      </c>
      <c r="V5" s="174">
        <v>197281350</v>
      </c>
      <c r="W5" s="39">
        <f t="shared" si="4"/>
        <v>2.5411276338344953E-2</v>
      </c>
      <c r="X5" s="40"/>
      <c r="Y5" s="9"/>
      <c r="Z5" s="9"/>
      <c r="AA5" s="14"/>
      <c r="AB5" s="10"/>
    </row>
    <row r="6" spans="1:29" ht="15" x14ac:dyDescent="0.25">
      <c r="A6" s="2">
        <v>319</v>
      </c>
      <c r="B6" s="2">
        <v>2016</v>
      </c>
      <c r="C6" s="2" t="s">
        <v>55</v>
      </c>
      <c r="D6" s="18">
        <v>103.6</v>
      </c>
      <c r="E6" s="7">
        <f t="shared" si="6"/>
        <v>1.0830115830115832</v>
      </c>
      <c r="F6" s="265">
        <f>Grunnlagsdata!E22</f>
        <v>102.8</v>
      </c>
      <c r="G6" s="7">
        <f t="shared" ref="G6:G10" si="7">$F$10/F6</f>
        <v>1.1196498054474708</v>
      </c>
      <c r="H6" s="34">
        <f>Grunnlagsdata!I5-Grunnlagsdata!J5</f>
        <v>838686</v>
      </c>
      <c r="I6" s="54">
        <f>Grunnlagsdata!O22</f>
        <v>125787.58465998444</v>
      </c>
      <c r="J6" s="64">
        <v>963098</v>
      </c>
      <c r="K6" s="53">
        <f>Grunnlagsdata!W5</f>
        <v>17836</v>
      </c>
      <c r="L6" s="53"/>
      <c r="M6" s="54">
        <f>systemansvarskostnader!F8*1000*G6+Grunnlagsdata!V22</f>
        <v>448486.14908567432</v>
      </c>
      <c r="N6" s="54">
        <f t="shared" si="5"/>
        <v>1674698.4667027146</v>
      </c>
      <c r="O6" s="89">
        <f>Grunnlagsdata!S5</f>
        <v>37806</v>
      </c>
      <c r="P6" s="54">
        <f t="shared" si="2"/>
        <v>40944.335907335917</v>
      </c>
      <c r="Q6" s="6">
        <v>2568891</v>
      </c>
      <c r="R6" s="90">
        <f>Q6*Forutsetninger!$D$24/1000</f>
        <v>737965.31756999996</v>
      </c>
      <c r="S6" s="9">
        <v>3133869.1586801629</v>
      </c>
      <c r="T6" s="9">
        <f>systemansvarskostnader!E8</f>
        <v>110457.47034257922</v>
      </c>
      <c r="U6" s="37">
        <f t="shared" si="3"/>
        <v>5477019.8085176339</v>
      </c>
      <c r="V6" s="174">
        <v>209899078</v>
      </c>
      <c r="W6" s="39">
        <f t="shared" si="4"/>
        <v>2.6093586788016449E-2</v>
      </c>
      <c r="X6" s="40"/>
      <c r="Y6" s="9"/>
      <c r="Z6" s="9"/>
      <c r="AA6" s="14"/>
      <c r="AB6" s="10"/>
    </row>
    <row r="7" spans="1:29" ht="15" x14ac:dyDescent="0.25">
      <c r="A7" s="2">
        <v>319</v>
      </c>
      <c r="B7" s="2">
        <v>2017</v>
      </c>
      <c r="C7" s="2" t="s">
        <v>55</v>
      </c>
      <c r="D7" s="18">
        <v>105.5</v>
      </c>
      <c r="E7" s="7">
        <f t="shared" si="6"/>
        <v>1.0635071090047394</v>
      </c>
      <c r="F7" s="265">
        <f>Grunnlagsdata!E23</f>
        <v>105.8</v>
      </c>
      <c r="G7" s="7">
        <f t="shared" si="7"/>
        <v>1.0879017013232515</v>
      </c>
      <c r="H7" s="34">
        <f>Grunnlagsdata!I6-Grunnlagsdata!J6</f>
        <v>773160</v>
      </c>
      <c r="I7" s="54">
        <f>Grunnlagsdata!O23</f>
        <v>190334.53240178362</v>
      </c>
      <c r="J7" s="64">
        <v>1337166</v>
      </c>
      <c r="K7" s="53">
        <f>Grunnlagsdata!W6</f>
        <v>26542</v>
      </c>
      <c r="L7" s="53"/>
      <c r="M7" s="54">
        <f>systemansvarskostnader!F9*1000*G7+Grunnlagsdata!V23</f>
        <v>483740.19542479911</v>
      </c>
      <c r="N7" s="54">
        <f t="shared" si="5"/>
        <v>1973546.4957671545</v>
      </c>
      <c r="O7" s="89">
        <f>Grunnlagsdata!S6</f>
        <v>37552</v>
      </c>
      <c r="P7" s="54">
        <f t="shared" si="2"/>
        <v>39936.818957345975</v>
      </c>
      <c r="Q7" s="6">
        <v>2317209</v>
      </c>
      <c r="R7" s="90">
        <f>Q7*Forutsetninger!$D$24/1000</f>
        <v>665664.62942999997</v>
      </c>
      <c r="S7" s="9">
        <v>3336138.8148971652</v>
      </c>
      <c r="T7" s="9">
        <f>systemansvarskostnader!E9</f>
        <v>130982.95119475959</v>
      </c>
      <c r="U7" s="37">
        <f t="shared" si="3"/>
        <v>5884303.8078569062</v>
      </c>
      <c r="V7" s="174">
        <v>224246117</v>
      </c>
      <c r="W7" s="39">
        <f t="shared" si="4"/>
        <v>2.6240382159468591E-2</v>
      </c>
      <c r="X7" s="40"/>
      <c r="Y7" s="9"/>
      <c r="Z7" s="9"/>
      <c r="AA7" s="14"/>
      <c r="AB7" s="10"/>
    </row>
    <row r="8" spans="1:29" ht="15" x14ac:dyDescent="0.25">
      <c r="A8" s="2">
        <v>319</v>
      </c>
      <c r="B8" s="2">
        <v>2018</v>
      </c>
      <c r="C8" s="2" t="s">
        <v>55</v>
      </c>
      <c r="D8" s="18">
        <v>108.4</v>
      </c>
      <c r="E8" s="7">
        <f t="shared" si="6"/>
        <v>1.0350553505535056</v>
      </c>
      <c r="F8" s="265">
        <f>Grunnlagsdata!E24</f>
        <v>108.8</v>
      </c>
      <c r="G8" s="7">
        <f t="shared" si="7"/>
        <v>1.0579044117647058</v>
      </c>
      <c r="H8" s="34">
        <f>Grunnlagsdata!I7-Grunnlagsdata!J7</f>
        <v>809352</v>
      </c>
      <c r="I8" s="54">
        <f>Grunnlagsdata!O24</f>
        <v>190539.22106638394</v>
      </c>
      <c r="J8" s="64">
        <v>984064</v>
      </c>
      <c r="K8" s="53">
        <f>Grunnlagsdata!W7</f>
        <v>24828</v>
      </c>
      <c r="L8" s="53"/>
      <c r="M8" s="54">
        <f>systemansvarskostnader!F10*1000*G8+Grunnlagsdata!V24</f>
        <v>476119.53645985638</v>
      </c>
      <c r="N8" s="54">
        <f>(H8+J8-K8)*G8+I8-M8</f>
        <v>1585416.732400645</v>
      </c>
      <c r="O8" s="89">
        <f>Grunnlagsdata!S7</f>
        <v>13495</v>
      </c>
      <c r="P8" s="54">
        <f t="shared" si="2"/>
        <v>13968.071955719559</v>
      </c>
      <c r="Q8" s="6">
        <v>2405404</v>
      </c>
      <c r="R8" s="90">
        <f>Q8*Forutsetninger!$D$24/1000</f>
        <v>691000.40707999992</v>
      </c>
      <c r="S8" s="9">
        <v>3695090.4546402143</v>
      </c>
      <c r="T8" s="9">
        <f>systemansvarskostnader!E10</f>
        <v>160507.79892561137</v>
      </c>
      <c r="U8" s="37">
        <f t="shared" si="3"/>
        <v>5824967.867150967</v>
      </c>
      <c r="V8" s="174">
        <v>230363026</v>
      </c>
      <c r="W8" s="39">
        <f t="shared" si="4"/>
        <v>2.5286036428219895E-2</v>
      </c>
      <c r="X8" s="40"/>
      <c r="Y8" s="9"/>
      <c r="Z8" s="9"/>
      <c r="AA8" s="14"/>
      <c r="AB8" s="10"/>
    </row>
    <row r="9" spans="1:29" ht="15" x14ac:dyDescent="0.25">
      <c r="A9" s="2">
        <v>319</v>
      </c>
      <c r="B9" s="2">
        <v>2019</v>
      </c>
      <c r="C9" s="2" t="s">
        <v>55</v>
      </c>
      <c r="D9" s="18">
        <v>110.8</v>
      </c>
      <c r="E9" s="7">
        <f t="shared" si="6"/>
        <v>1.0126353790613718</v>
      </c>
      <c r="F9" s="265">
        <f>Grunnlagsdata!E25</f>
        <v>112</v>
      </c>
      <c r="G9" s="7">
        <f t="shared" si="7"/>
        <v>1.0276785714285714</v>
      </c>
      <c r="H9" s="34">
        <f>Grunnlagsdata!I8-Grunnlagsdata!J8</f>
        <v>898890</v>
      </c>
      <c r="I9" s="54">
        <f>Grunnlagsdata!O25</f>
        <v>81807.562921981982</v>
      </c>
      <c r="J9" s="64">
        <v>997575</v>
      </c>
      <c r="K9" s="53">
        <f>Grunnlagsdata!W8</f>
        <v>28401</v>
      </c>
      <c r="L9" s="64">
        <v>398681</v>
      </c>
      <c r="M9" s="54">
        <f>systemansvarskostnader!F11*1000*G9+Grunnlagsdata!V25</f>
        <v>461192.21923693531</v>
      </c>
      <c r="N9" s="54">
        <f>(H9+J9-K9)*G9+I9-M9</f>
        <v>1540384.6865421897</v>
      </c>
      <c r="O9" s="89">
        <f>Grunnlagsdata!S8</f>
        <v>44599</v>
      </c>
      <c r="P9" s="54">
        <f>O9*E9</f>
        <v>45162.525270758124</v>
      </c>
      <c r="Q9" s="6">
        <v>2214982</v>
      </c>
      <c r="R9" s="90">
        <f>Q9*Forutsetninger!$D$24/1000</f>
        <v>636297.87913999998</v>
      </c>
      <c r="S9" s="9">
        <v>4234746.0460335445</v>
      </c>
      <c r="T9" s="9">
        <f>systemansvarskostnader!E11</f>
        <v>176036.78163030662</v>
      </c>
      <c r="U9" s="37">
        <f t="shared" si="3"/>
        <v>6280554.3553561857</v>
      </c>
      <c r="V9" s="174">
        <v>249403205</v>
      </c>
      <c r="W9" s="39">
        <f t="shared" si="4"/>
        <v>2.5182332181160966E-2</v>
      </c>
      <c r="X9" s="190"/>
      <c r="Y9" s="9"/>
      <c r="Z9" s="9"/>
      <c r="AA9" s="14"/>
      <c r="AB9" s="10"/>
    </row>
    <row r="10" spans="1:29" ht="15.75" thickBot="1" x14ac:dyDescent="0.3">
      <c r="A10" s="2">
        <v>319</v>
      </c>
      <c r="B10" s="2">
        <v>2020</v>
      </c>
      <c r="C10" s="2" t="s">
        <v>55</v>
      </c>
      <c r="D10" s="18">
        <f>Forutsetninger!D11</f>
        <v>112.2</v>
      </c>
      <c r="E10" s="7">
        <f t="shared" si="6"/>
        <v>1</v>
      </c>
      <c r="F10" s="265">
        <f>Grunnlagsdata!E26</f>
        <v>115.1</v>
      </c>
      <c r="G10" s="7">
        <f t="shared" si="7"/>
        <v>1</v>
      </c>
      <c r="H10" s="34">
        <f>Grunnlagsdata!I9-Grunnlagsdata!J9</f>
        <v>972082</v>
      </c>
      <c r="I10" s="54">
        <f>Grunnlagsdata!O26</f>
        <v>212102.757921982</v>
      </c>
      <c r="J10" s="64">
        <f>1331530+2076</f>
        <v>1333606</v>
      </c>
      <c r="K10" s="53">
        <f>Grunnlagsdata!W9</f>
        <v>270324</v>
      </c>
      <c r="L10" s="64">
        <v>408838</v>
      </c>
      <c r="M10" s="54">
        <f>systemansvarskostnader!F12*1000+Grunnlagsdata!V26</f>
        <v>615987.20716516825</v>
      </c>
      <c r="N10" s="54">
        <f>(H10+J10-K10)*G10+I10-M10</f>
        <v>1631479.550756814</v>
      </c>
      <c r="O10" s="89">
        <f>Grunnlagsdata!S9</f>
        <v>74934</v>
      </c>
      <c r="P10" s="54">
        <f>O10*E10</f>
        <v>74934</v>
      </c>
      <c r="Q10" s="6">
        <v>2321863</v>
      </c>
      <c r="R10" s="90">
        <f>Q10*Forutsetninger!$D$24/1000</f>
        <v>667001.58400999999</v>
      </c>
      <c r="S10" s="9">
        <v>4542751.4840951879</v>
      </c>
      <c r="T10" s="9">
        <f>systemansvarskostnader!E12</f>
        <v>196336.19418738846</v>
      </c>
      <c r="U10" s="96">
        <f t="shared" si="3"/>
        <v>6719830.4246746125</v>
      </c>
      <c r="V10" s="189">
        <v>258198220</v>
      </c>
      <c r="W10" s="97">
        <f t="shared" si="4"/>
        <v>2.6025858833088052E-2</v>
      </c>
      <c r="X10" s="98">
        <f>W$1/W10</f>
        <v>0.98249157412941512</v>
      </c>
      <c r="Y10" s="14"/>
      <c r="AB10" s="13"/>
      <c r="AC10" s="12"/>
    </row>
    <row r="11" spans="1:29" ht="15" x14ac:dyDescent="0.25">
      <c r="D11" s="18"/>
      <c r="E11" s="7"/>
      <c r="J11" s="15"/>
      <c r="L11" s="180"/>
      <c r="M11" s="183"/>
      <c r="N11" s="6"/>
      <c r="O11" s="9"/>
      <c r="P11" s="8"/>
      <c r="Q11" s="10"/>
      <c r="R11" s="9"/>
      <c r="S11" s="13"/>
      <c r="T11" s="9"/>
      <c r="U11" s="173"/>
      <c r="V11" s="52"/>
      <c r="W11" s="52"/>
      <c r="X11" s="256"/>
      <c r="Y11" s="14"/>
      <c r="AA11" s="13"/>
      <c r="AB11" s="13"/>
      <c r="AC11" s="12"/>
    </row>
    <row r="12" spans="1:29" ht="15" x14ac:dyDescent="0.25">
      <c r="E12" s="7"/>
      <c r="I12" s="6"/>
      <c r="J12" s="53"/>
      <c r="K12" s="64"/>
      <c r="L12" s="66"/>
      <c r="N12" s="173"/>
      <c r="O12" s="173"/>
      <c r="P12" s="173"/>
      <c r="Q12" s="173"/>
      <c r="R12" s="13"/>
      <c r="S12" s="173"/>
      <c r="T12" s="173"/>
      <c r="U12" s="173"/>
      <c r="V12" s="173"/>
      <c r="W12" s="52"/>
      <c r="X12" s="11"/>
      <c r="AA12" s="13"/>
      <c r="AB12" s="13"/>
      <c r="AC12" s="12"/>
    </row>
    <row r="13" spans="1:29" x14ac:dyDescent="0.2">
      <c r="J13" s="53"/>
      <c r="K13" s="53"/>
      <c r="L13" s="6"/>
      <c r="P13" s="8"/>
      <c r="Q13" s="132"/>
      <c r="R13" s="13"/>
      <c r="S13" s="13"/>
      <c r="T13" s="11"/>
      <c r="U13" s="38"/>
      <c r="W13" s="109"/>
    </row>
    <row r="14" spans="1:29" ht="15" x14ac:dyDescent="0.25">
      <c r="J14" s="53"/>
      <c r="K14" s="34"/>
      <c r="L14" s="6"/>
      <c r="M14" s="6"/>
      <c r="O14" s="135"/>
      <c r="P14" s="134"/>
      <c r="Q14" s="179"/>
      <c r="R14" s="13"/>
      <c r="S14" s="13"/>
      <c r="T14" s="11"/>
      <c r="U14" s="38"/>
      <c r="V14" s="6"/>
      <c r="W14" s="6"/>
      <c r="X14" s="181"/>
      <c r="Y14" s="10"/>
      <c r="Z14" s="10"/>
    </row>
    <row r="15" spans="1:29" ht="15" x14ac:dyDescent="0.25">
      <c r="J15" s="53"/>
      <c r="K15" s="34"/>
      <c r="L15" s="6"/>
      <c r="M15" s="6"/>
      <c r="O15" s="135"/>
      <c r="P15" s="134"/>
      <c r="Q15" s="133"/>
      <c r="R15" s="13"/>
      <c r="S15" s="13"/>
      <c r="T15" s="11"/>
      <c r="U15" s="38"/>
      <c r="V15" s="109"/>
      <c r="W15" s="109"/>
      <c r="X15" s="10"/>
    </row>
    <row r="16" spans="1:29" ht="15" x14ac:dyDescent="0.25">
      <c r="J16" s="53"/>
      <c r="K16" s="34"/>
      <c r="L16" s="6"/>
      <c r="M16" s="6"/>
      <c r="O16" s="135"/>
      <c r="P16" s="134"/>
      <c r="Q16" s="133"/>
      <c r="R16" s="13"/>
      <c r="S16" s="13"/>
      <c r="T16" s="11"/>
      <c r="U16" s="38"/>
      <c r="V16" s="174"/>
      <c r="W16" s="109"/>
      <c r="X16" s="10"/>
    </row>
    <row r="17" spans="7:30" ht="15" x14ac:dyDescent="0.25">
      <c r="J17" s="53"/>
      <c r="K17" s="34"/>
      <c r="L17" s="6"/>
      <c r="M17" s="6"/>
      <c r="O17" s="135"/>
      <c r="P17" s="134"/>
      <c r="Q17" s="133"/>
      <c r="R17" s="13"/>
      <c r="S17" s="13"/>
      <c r="T17" s="11"/>
      <c r="U17" s="38"/>
      <c r="V17" s="174"/>
      <c r="W17" s="109"/>
    </row>
    <row r="18" spans="7:30" ht="15" x14ac:dyDescent="0.25">
      <c r="J18" s="53"/>
      <c r="K18" s="34"/>
      <c r="L18" s="6"/>
      <c r="M18" s="6"/>
      <c r="O18" s="135"/>
      <c r="P18" s="134"/>
      <c r="Q18" s="133"/>
      <c r="R18" s="13"/>
      <c r="S18" s="31"/>
      <c r="T18" s="11"/>
      <c r="U18" s="38"/>
      <c r="V18" s="174"/>
      <c r="W18" s="109"/>
    </row>
    <row r="19" spans="7:30" ht="15" x14ac:dyDescent="0.25">
      <c r="H19" s="35"/>
      <c r="I19" s="35"/>
      <c r="J19" s="53"/>
      <c r="K19" s="55"/>
      <c r="L19" s="136"/>
      <c r="M19" s="6"/>
      <c r="N19" s="35"/>
      <c r="O19" s="135"/>
      <c r="P19" s="134"/>
      <c r="Q19" s="133"/>
      <c r="R19" s="13"/>
      <c r="S19" s="13"/>
      <c r="T19" s="11"/>
      <c r="U19" s="38"/>
      <c r="V19" s="174"/>
      <c r="W19" s="184"/>
      <c r="X19" s="35"/>
      <c r="Y19" s="35"/>
      <c r="Z19" s="35"/>
      <c r="AA19" s="35"/>
      <c r="AB19" s="35"/>
      <c r="AC19" s="35"/>
      <c r="AD19" s="35"/>
    </row>
    <row r="20" spans="7:30" x14ac:dyDescent="0.2">
      <c r="H20" s="35"/>
      <c r="I20" s="35"/>
      <c r="J20" s="53"/>
      <c r="K20" s="9"/>
      <c r="L20" s="49"/>
      <c r="M20" s="6"/>
      <c r="N20" s="35"/>
      <c r="O20" s="135"/>
      <c r="P20" s="134"/>
      <c r="Q20" s="133"/>
      <c r="R20" s="13"/>
      <c r="S20" s="194"/>
      <c r="T20" s="35"/>
      <c r="U20" s="108"/>
      <c r="V20" s="181"/>
      <c r="W20" s="184"/>
      <c r="X20" s="35"/>
      <c r="Y20" s="35"/>
      <c r="Z20" s="35"/>
      <c r="AA20" s="35"/>
      <c r="AB20" s="35"/>
      <c r="AC20" s="35"/>
      <c r="AD20" s="35"/>
    </row>
    <row r="21" spans="7:30" x14ac:dyDescent="0.2"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52"/>
      <c r="V21" s="38"/>
      <c r="W21" s="185"/>
      <c r="X21" s="36"/>
      <c r="Y21" s="35"/>
      <c r="Z21" s="9"/>
      <c r="AA21" s="35"/>
      <c r="AB21" s="36"/>
      <c r="AC21" s="35"/>
      <c r="AD21" s="35"/>
    </row>
    <row r="22" spans="7:30" ht="15" x14ac:dyDescent="0.25">
      <c r="H22" s="35"/>
      <c r="I22" s="35"/>
      <c r="J22" s="65"/>
      <c r="K22" s="65"/>
      <c r="L22" s="55"/>
      <c r="M22" s="56"/>
      <c r="N22" s="55"/>
      <c r="O22" s="55"/>
      <c r="P22" s="56"/>
      <c r="Q22" s="56"/>
      <c r="R22" s="56"/>
      <c r="S22" s="57"/>
      <c r="T22" s="57"/>
      <c r="U22" s="110"/>
      <c r="V22" s="110"/>
      <c r="W22" s="186"/>
      <c r="X22" s="56"/>
      <c r="Y22" s="64"/>
      <c r="Z22" s="66"/>
      <c r="AA22" s="64"/>
      <c r="AB22" s="9"/>
      <c r="AC22" s="9"/>
      <c r="AD22" s="35"/>
    </row>
    <row r="23" spans="7:30" ht="15" x14ac:dyDescent="0.25">
      <c r="H23" s="35"/>
      <c r="I23" s="35"/>
      <c r="J23" s="65"/>
      <c r="K23" s="65"/>
      <c r="L23" s="55"/>
      <c r="M23" s="56"/>
      <c r="N23" s="137"/>
      <c r="O23" s="55"/>
      <c r="P23" s="56"/>
      <c r="Q23" s="56"/>
      <c r="R23" s="56"/>
      <c r="S23" s="57"/>
      <c r="T23" s="57"/>
      <c r="U23" s="110"/>
      <c r="V23" s="110"/>
      <c r="W23" s="186"/>
      <c r="X23" s="56"/>
      <c r="Y23" s="64"/>
      <c r="Z23" s="66"/>
      <c r="AA23" s="64"/>
      <c r="AB23" s="9"/>
      <c r="AC23" s="9"/>
      <c r="AD23" s="35"/>
    </row>
    <row r="24" spans="7:30" ht="15" x14ac:dyDescent="0.25">
      <c r="H24" s="35"/>
      <c r="I24" s="35"/>
      <c r="J24" s="65"/>
      <c r="K24" s="65"/>
      <c r="L24" s="55"/>
      <c r="M24" s="56"/>
      <c r="N24" s="55"/>
      <c r="O24" s="55"/>
      <c r="P24" s="56"/>
      <c r="Q24" s="56"/>
      <c r="R24" s="56"/>
      <c r="S24" s="57"/>
      <c r="T24" s="57"/>
      <c r="U24" s="110"/>
      <c r="V24" s="110"/>
      <c r="W24" s="186"/>
      <c r="X24" s="56"/>
      <c r="Y24" s="64"/>
      <c r="Z24" s="66"/>
      <c r="AA24" s="64"/>
      <c r="AB24" s="9"/>
      <c r="AC24" s="9"/>
      <c r="AD24" s="35"/>
    </row>
    <row r="25" spans="7:30" ht="15" x14ac:dyDescent="0.25">
      <c r="H25" s="35"/>
      <c r="I25" s="35"/>
      <c r="J25" s="59"/>
      <c r="K25" s="65"/>
      <c r="L25" s="55"/>
      <c r="M25" s="56"/>
      <c r="N25" s="55"/>
      <c r="O25" s="55"/>
      <c r="P25" s="56"/>
      <c r="Q25" s="56"/>
      <c r="R25" s="56"/>
      <c r="S25" s="57"/>
      <c r="T25" s="57"/>
      <c r="U25" s="57"/>
      <c r="V25" s="110"/>
      <c r="W25" s="187"/>
      <c r="X25" s="57"/>
      <c r="Y25" s="64"/>
      <c r="Z25" s="66"/>
      <c r="AA25" s="64"/>
      <c r="AB25" s="9"/>
      <c r="AC25" s="9"/>
      <c r="AD25" s="35"/>
    </row>
    <row r="26" spans="7:30" ht="15" x14ac:dyDescent="0.25">
      <c r="H26" s="35"/>
      <c r="I26" s="35"/>
      <c r="J26" s="59"/>
      <c r="K26" s="65"/>
      <c r="L26" s="55"/>
      <c r="M26" s="57"/>
      <c r="N26" s="55"/>
      <c r="O26" s="55"/>
      <c r="P26" s="56"/>
      <c r="Q26" s="56"/>
      <c r="R26" s="56"/>
      <c r="S26" s="57"/>
      <c r="T26" s="57"/>
      <c r="U26" s="57"/>
      <c r="V26" s="110"/>
      <c r="W26" s="187"/>
      <c r="X26" s="57"/>
      <c r="Y26" s="64"/>
      <c r="Z26" s="66"/>
      <c r="AA26" s="64"/>
      <c r="AB26" s="9"/>
      <c r="AC26" s="9"/>
      <c r="AD26" s="35"/>
    </row>
    <row r="27" spans="7:30" ht="15" x14ac:dyDescent="0.25">
      <c r="H27" s="35"/>
      <c r="I27" s="35"/>
      <c r="J27" s="67"/>
      <c r="K27" s="65"/>
      <c r="L27" s="55"/>
      <c r="M27" s="57"/>
      <c r="N27" s="55"/>
      <c r="O27" s="55"/>
      <c r="P27" s="56"/>
      <c r="Q27" s="56"/>
      <c r="R27" s="56"/>
      <c r="S27" s="57"/>
      <c r="T27" s="57"/>
      <c r="U27" s="57"/>
      <c r="V27" s="110"/>
      <c r="W27" s="58"/>
      <c r="X27" s="57"/>
      <c r="Y27" s="64"/>
      <c r="Z27" s="66"/>
      <c r="AA27" s="64"/>
      <c r="AB27" s="9"/>
      <c r="AC27" s="9"/>
      <c r="AD27" s="35"/>
    </row>
    <row r="28" spans="7:30" ht="15" x14ac:dyDescent="0.25">
      <c r="H28" s="35"/>
      <c r="I28" s="35"/>
      <c r="J28" s="68"/>
      <c r="K28" s="65"/>
      <c r="L28" s="55"/>
      <c r="M28" s="57"/>
      <c r="N28" s="55"/>
      <c r="O28" s="55"/>
      <c r="P28" s="56"/>
      <c r="Q28" s="56"/>
      <c r="R28" s="56"/>
      <c r="S28" s="57"/>
      <c r="T28" s="57"/>
      <c r="U28" s="57"/>
      <c r="V28" s="110"/>
      <c r="W28" s="58"/>
      <c r="X28" s="57"/>
      <c r="Y28" s="64"/>
      <c r="Z28" s="66"/>
      <c r="AA28" s="64"/>
      <c r="AB28" s="9"/>
      <c r="AC28" s="9"/>
      <c r="AD28" s="35"/>
    </row>
    <row r="29" spans="7:30" ht="15" x14ac:dyDescent="0.25">
      <c r="H29" s="35"/>
      <c r="I29" s="35"/>
      <c r="J29" s="59"/>
      <c r="K29" s="59"/>
      <c r="L29" s="59"/>
      <c r="M29" s="57"/>
      <c r="N29" s="59"/>
      <c r="O29" s="59"/>
      <c r="P29" s="59"/>
      <c r="Q29" s="60"/>
      <c r="R29" s="56"/>
      <c r="S29" s="57"/>
      <c r="T29" s="60"/>
      <c r="U29" s="59"/>
      <c r="V29" s="59"/>
      <c r="W29" s="59"/>
      <c r="X29" s="35"/>
      <c r="Y29" s="35"/>
      <c r="Z29" s="35"/>
      <c r="AA29" s="35"/>
      <c r="AB29" s="35"/>
      <c r="AC29" s="35"/>
      <c r="AD29" s="35"/>
    </row>
    <row r="30" spans="7:30" x14ac:dyDescent="0.2">
      <c r="H30" s="35"/>
      <c r="I30" s="35"/>
      <c r="J30" s="35"/>
      <c r="K30" s="35"/>
      <c r="L30" s="35"/>
      <c r="M30" s="35"/>
      <c r="N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7:30" x14ac:dyDescent="0.2">
      <c r="H31" s="69"/>
      <c r="I31" s="35"/>
      <c r="J31" s="35"/>
      <c r="K31" s="35"/>
      <c r="L31" s="35"/>
      <c r="M31" s="35"/>
      <c r="N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7:30" x14ac:dyDescent="0.2"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5"/>
      <c r="Y32" s="35"/>
      <c r="Z32" s="35"/>
      <c r="AA32" s="35"/>
      <c r="AB32" s="35"/>
      <c r="AC32" s="35"/>
      <c r="AD32" s="35"/>
    </row>
    <row r="33" spans="8:30" x14ac:dyDescent="0.2">
      <c r="H33" s="35"/>
      <c r="I33" s="35"/>
      <c r="J33" s="70"/>
      <c r="K33" s="70"/>
      <c r="L33" s="35"/>
      <c r="M33" s="35"/>
      <c r="N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8:30" x14ac:dyDescent="0.2">
      <c r="H34" s="35"/>
      <c r="I34" s="35"/>
      <c r="J34" s="70"/>
      <c r="K34" s="70"/>
      <c r="L34" s="35"/>
      <c r="M34" s="35"/>
      <c r="N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8:30" x14ac:dyDescent="0.2">
      <c r="H35" s="35"/>
      <c r="I35" s="35"/>
      <c r="J35" s="70"/>
      <c r="K35" s="70"/>
      <c r="L35" s="71"/>
      <c r="M35" s="71"/>
      <c r="N35" s="71"/>
      <c r="O35" s="71"/>
      <c r="P35" s="9"/>
      <c r="Q35" s="9"/>
      <c r="R35" s="35"/>
      <c r="S35" s="9"/>
      <c r="T35" s="9"/>
      <c r="U35" s="9"/>
      <c r="V35" s="9"/>
      <c r="W35" s="72"/>
      <c r="X35" s="35"/>
      <c r="Y35" s="35"/>
      <c r="Z35" s="35"/>
      <c r="AA35" s="35"/>
      <c r="AB35" s="35"/>
      <c r="AC35" s="35"/>
      <c r="AD35" s="35"/>
    </row>
    <row r="36" spans="8:30" x14ac:dyDescent="0.2">
      <c r="J36" s="14"/>
      <c r="K36" s="14"/>
      <c r="L36" s="50"/>
      <c r="M36" s="50"/>
      <c r="N36" s="50"/>
      <c r="O36" s="71"/>
      <c r="P36" s="6"/>
      <c r="Q36" s="6"/>
      <c r="S36" s="6"/>
      <c r="T36" s="6"/>
      <c r="U36" s="6"/>
      <c r="V36" s="6"/>
      <c r="W36" s="51"/>
    </row>
    <row r="37" spans="8:30" x14ac:dyDescent="0.2">
      <c r="J37" s="14"/>
      <c r="K37" s="14"/>
      <c r="L37" s="6"/>
      <c r="M37" s="6"/>
      <c r="N37" s="6"/>
      <c r="O37" s="9"/>
      <c r="P37" s="6"/>
      <c r="Q37" s="6"/>
      <c r="S37" s="6"/>
      <c r="T37" s="6"/>
      <c r="U37" s="6"/>
      <c r="V37" s="6"/>
      <c r="W37" s="51"/>
    </row>
    <row r="38" spans="8:30" x14ac:dyDescent="0.2">
      <c r="J38" s="14"/>
      <c r="K38" s="14"/>
      <c r="L38" s="6"/>
      <c r="M38" s="6"/>
      <c r="N38" s="6"/>
      <c r="O38" s="9"/>
      <c r="P38" s="6"/>
      <c r="Q38" s="6"/>
      <c r="S38" s="6"/>
      <c r="T38" s="6"/>
      <c r="U38" s="6"/>
      <c r="V38" s="6"/>
      <c r="W38" s="51"/>
    </row>
    <row r="39" spans="8:30" x14ac:dyDescent="0.2">
      <c r="J39" s="14"/>
      <c r="K39" s="14"/>
      <c r="L39" s="6"/>
      <c r="M39" s="6"/>
      <c r="N39" s="6"/>
      <c r="O39" s="9"/>
      <c r="P39" s="6"/>
      <c r="Q39" s="6"/>
      <c r="S39" s="6"/>
      <c r="T39" s="6"/>
      <c r="U39" s="6"/>
      <c r="V39" s="6"/>
      <c r="W39" s="51"/>
    </row>
    <row r="41" spans="8:30" x14ac:dyDescent="0.2">
      <c r="L41" s="10"/>
      <c r="M41" s="10"/>
      <c r="N41" s="10"/>
      <c r="O41" s="41"/>
    </row>
    <row r="42" spans="8:30" x14ac:dyDescent="0.2">
      <c r="L42" s="10"/>
      <c r="M42" s="10"/>
      <c r="N42" s="10"/>
      <c r="O42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7F58-C474-4E38-8765-ACFE6E6F0421}">
  <sheetPr>
    <tabColor theme="7" tint="0.39997558519241921"/>
  </sheetPr>
  <dimension ref="B1:K50"/>
  <sheetViews>
    <sheetView workbookViewId="0">
      <selection activeCell="H32" sqref="H32"/>
    </sheetView>
  </sheetViews>
  <sheetFormatPr baseColWidth="10" defaultColWidth="11.42578125" defaultRowHeight="15" x14ac:dyDescent="0.25"/>
  <cols>
    <col min="1" max="2" width="11.42578125" style="197"/>
    <col min="3" max="3" width="35.85546875" style="197" bestFit="1" customWidth="1"/>
    <col min="4" max="4" width="11.42578125" style="197"/>
    <col min="5" max="5" width="13.85546875" style="197" bestFit="1" customWidth="1"/>
    <col min="6" max="6" width="12.85546875" style="197" bestFit="1" customWidth="1"/>
    <col min="7" max="7" width="15.5703125" style="197" customWidth="1"/>
    <col min="8" max="9" width="11.42578125" style="197"/>
    <col min="10" max="10" width="13.42578125" style="197" customWidth="1"/>
    <col min="11" max="16384" width="11.42578125" style="197"/>
  </cols>
  <sheetData>
    <row r="1" spans="2:11" ht="30" x14ac:dyDescent="0.25">
      <c r="B1" s="197" t="s">
        <v>57</v>
      </c>
      <c r="C1" s="197" t="s">
        <v>58</v>
      </c>
      <c r="D1" s="197" t="s">
        <v>59</v>
      </c>
      <c r="E1" s="197" t="s">
        <v>60</v>
      </c>
      <c r="F1" s="198" t="s">
        <v>61</v>
      </c>
      <c r="G1" s="198" t="s">
        <v>62</v>
      </c>
      <c r="H1" s="199" t="s">
        <v>63</v>
      </c>
      <c r="I1" s="198" t="s">
        <v>64</v>
      </c>
      <c r="J1" s="198" t="s">
        <v>65</v>
      </c>
      <c r="K1" s="197" t="s">
        <v>66</v>
      </c>
    </row>
    <row r="2" spans="2:11" x14ac:dyDescent="0.25">
      <c r="C2" s="200" t="s">
        <v>30</v>
      </c>
      <c r="D2" s="200"/>
      <c r="E2" s="201">
        <f>SUM(E3:E50)</f>
        <v>27058193.910000004</v>
      </c>
      <c r="F2" s="201">
        <f>SUM(F3:F50)</f>
        <v>3964886.1280084588</v>
      </c>
      <c r="G2" s="201">
        <f>SUM(G3:G50)</f>
        <v>3290425.642046846</v>
      </c>
      <c r="H2" s="199"/>
      <c r="I2" s="198"/>
      <c r="J2" s="198"/>
      <c r="K2" s="202">
        <f>F2-G2</f>
        <v>674460.48596161278</v>
      </c>
    </row>
    <row r="3" spans="2:11" x14ac:dyDescent="0.25">
      <c r="B3" s="209">
        <v>319</v>
      </c>
      <c r="C3" s="209" t="s">
        <v>55</v>
      </c>
      <c r="D3" s="210">
        <f>'Referenter regional'!H29</f>
        <v>0.87182680202840002</v>
      </c>
      <c r="E3" s="208">
        <f>'Data analyse regional'!O338+'Data analyse regional'!Q338</f>
        <v>656840.37</v>
      </c>
      <c r="F3" s="208">
        <f>'Referenter regional'!F29</f>
        <v>151457.33921634901</v>
      </c>
      <c r="G3" s="212">
        <f>D3*F3</f>
        <v>132044.56769272013</v>
      </c>
      <c r="H3" s="212">
        <f t="shared" ref="H3" si="0">$K$2*(E3/$E$2)</f>
        <v>16372.595917633644</v>
      </c>
      <c r="I3" s="212">
        <f t="shared" ref="I3" si="1">G3+H3</f>
        <v>148417.16361035377</v>
      </c>
      <c r="J3" s="213">
        <f t="shared" ref="J3" si="2">I3/F3</f>
        <v>0.9799271819924652</v>
      </c>
      <c r="K3" s="202"/>
    </row>
    <row r="4" spans="2:11" ht="15.75" x14ac:dyDescent="0.3">
      <c r="B4" s="205">
        <v>7</v>
      </c>
      <c r="C4" s="205" t="s">
        <v>67</v>
      </c>
      <c r="D4" s="211">
        <v>0.80179811782757104</v>
      </c>
      <c r="E4" s="206">
        <v>76485.279999999999</v>
      </c>
      <c r="F4" s="207">
        <v>10653.006122486506</v>
      </c>
      <c r="G4" s="204">
        <f t="shared" ref="G4:G35" si="3">D4*F4</f>
        <v>8541.5602582152715</v>
      </c>
      <c r="H4" s="204">
        <f t="shared" ref="H4:H35" si="4">$K$2*(E4/$E$2)</f>
        <v>1906.4945461361733</v>
      </c>
      <c r="I4" s="204">
        <f t="shared" ref="I4:I35" si="5">G4+H4</f>
        <v>10448.054804351445</v>
      </c>
      <c r="J4" s="203">
        <f t="shared" ref="J4:J35" si="6">I4/F4</f>
        <v>0.98076117522335338</v>
      </c>
    </row>
    <row r="5" spans="2:11" ht="15.75" x14ac:dyDescent="0.3">
      <c r="B5" s="205">
        <v>9</v>
      </c>
      <c r="C5" s="205" t="s">
        <v>68</v>
      </c>
      <c r="D5" s="211">
        <v>0.765116422981856</v>
      </c>
      <c r="E5" s="206">
        <v>66015.62</v>
      </c>
      <c r="F5" s="207">
        <v>13277.389806372619</v>
      </c>
      <c r="G5" s="204">
        <f t="shared" si="3"/>
        <v>10158.748995187576</v>
      </c>
      <c r="H5" s="204">
        <f t="shared" si="4"/>
        <v>1645.5247269775055</v>
      </c>
      <c r="I5" s="204">
        <f t="shared" si="5"/>
        <v>11804.273722165082</v>
      </c>
      <c r="J5" s="203">
        <f t="shared" si="6"/>
        <v>0.88905077687027767</v>
      </c>
    </row>
    <row r="6" spans="2:11" ht="15.75" x14ac:dyDescent="0.3">
      <c r="B6" s="205">
        <v>32</v>
      </c>
      <c r="C6" s="205" t="s">
        <v>69</v>
      </c>
      <c r="D6" s="211">
        <v>0.77254153711559803</v>
      </c>
      <c r="E6" s="206">
        <v>59712.21</v>
      </c>
      <c r="F6" s="207">
        <v>19115.3405676531</v>
      </c>
      <c r="G6" s="204">
        <f t="shared" si="3"/>
        <v>14767.394584622874</v>
      </c>
      <c r="H6" s="204">
        <f t="shared" si="4"/>
        <v>1488.404078572215</v>
      </c>
      <c r="I6" s="204">
        <f t="shared" si="5"/>
        <v>16255.79866319509</v>
      </c>
      <c r="J6" s="203">
        <f t="shared" si="6"/>
        <v>0.85040591380846675</v>
      </c>
    </row>
    <row r="7" spans="2:11" ht="15.75" x14ac:dyDescent="0.3">
      <c r="B7" s="205">
        <v>37</v>
      </c>
      <c r="C7" s="205" t="s">
        <v>259</v>
      </c>
      <c r="D7" s="211">
        <v>0.96532494229615595</v>
      </c>
      <c r="E7" s="206">
        <v>193303.9</v>
      </c>
      <c r="F7" s="207">
        <v>26278.506837654168</v>
      </c>
      <c r="G7" s="204">
        <f t="shared" si="3"/>
        <v>25367.298096687649</v>
      </c>
      <c r="H7" s="204">
        <f t="shared" si="4"/>
        <v>4818.3497673912188</v>
      </c>
      <c r="I7" s="204">
        <f t="shared" si="5"/>
        <v>30185.64786407887</v>
      </c>
      <c r="J7" s="203">
        <f t="shared" si="6"/>
        <v>1.1486820027698912</v>
      </c>
    </row>
    <row r="8" spans="2:11" ht="15.75" x14ac:dyDescent="0.3">
      <c r="B8" s="205">
        <v>65</v>
      </c>
      <c r="C8" s="205" t="s">
        <v>71</v>
      </c>
      <c r="D8" s="211">
        <v>0.88288275133647998</v>
      </c>
      <c r="E8" s="206">
        <v>276308.73</v>
      </c>
      <c r="F8" s="207">
        <v>16068.147830441127</v>
      </c>
      <c r="G8" s="204">
        <f t="shared" si="3"/>
        <v>14186.290565421154</v>
      </c>
      <c r="H8" s="204">
        <f t="shared" si="4"/>
        <v>6887.3525310335845</v>
      </c>
      <c r="I8" s="204">
        <f t="shared" si="5"/>
        <v>21073.64309645474</v>
      </c>
      <c r="J8" s="203">
        <f t="shared" si="6"/>
        <v>1.3115166302198624</v>
      </c>
    </row>
    <row r="9" spans="2:11" ht="15.75" x14ac:dyDescent="0.3">
      <c r="B9" s="205">
        <v>71</v>
      </c>
      <c r="C9" s="205" t="s">
        <v>72</v>
      </c>
      <c r="D9" s="211">
        <v>0.87568346597383695</v>
      </c>
      <c r="E9" s="206">
        <v>739084.67</v>
      </c>
      <c r="F9" s="207">
        <v>93972.934047376097</v>
      </c>
      <c r="G9" s="204">
        <f t="shared" si="3"/>
        <v>82290.544594337087</v>
      </c>
      <c r="H9" s="204">
        <f t="shared" si="4"/>
        <v>18422.641487196666</v>
      </c>
      <c r="I9" s="204">
        <f t="shared" si="5"/>
        <v>100713.18608153376</v>
      </c>
      <c r="J9" s="203">
        <f t="shared" si="6"/>
        <v>1.0717254611924705</v>
      </c>
    </row>
    <row r="10" spans="2:11" ht="15.75" x14ac:dyDescent="0.3">
      <c r="B10" s="205">
        <v>86</v>
      </c>
      <c r="C10" s="205" t="s">
        <v>73</v>
      </c>
      <c r="D10" s="211">
        <v>0.69917120519547005</v>
      </c>
      <c r="E10" s="206">
        <v>157139.84</v>
      </c>
      <c r="F10" s="207">
        <v>26036.765210975103</v>
      </c>
      <c r="G10" s="204">
        <f t="shared" si="3"/>
        <v>18204.15651194895</v>
      </c>
      <c r="H10" s="204">
        <f t="shared" si="4"/>
        <v>3916.9137896953621</v>
      </c>
      <c r="I10" s="204">
        <f t="shared" si="5"/>
        <v>22121.070301644311</v>
      </c>
      <c r="J10" s="203">
        <f t="shared" si="6"/>
        <v>0.84960900950628704</v>
      </c>
    </row>
    <row r="11" spans="2:11" ht="15.75" x14ac:dyDescent="0.3">
      <c r="B11" s="205">
        <v>93</v>
      </c>
      <c r="C11" s="205" t="s">
        <v>74</v>
      </c>
      <c r="D11" s="211">
        <v>1.4524371706801</v>
      </c>
      <c r="E11" s="206">
        <v>19623.29</v>
      </c>
      <c r="F11" s="207">
        <v>3679.8169387903185</v>
      </c>
      <c r="G11" s="204">
        <f t="shared" si="3"/>
        <v>5344.702903197317</v>
      </c>
      <c r="H11" s="204">
        <f t="shared" si="4"/>
        <v>489.13588813754109</v>
      </c>
      <c r="I11" s="204">
        <f t="shared" si="5"/>
        <v>5833.8387913348579</v>
      </c>
      <c r="J11" s="203">
        <f t="shared" si="6"/>
        <v>1.5853611438759885</v>
      </c>
    </row>
    <row r="12" spans="2:11" ht="15.75" x14ac:dyDescent="0.3">
      <c r="B12" s="205">
        <v>103</v>
      </c>
      <c r="C12" s="205" t="s">
        <v>75</v>
      </c>
      <c r="D12" s="211">
        <v>0.91350213330135699</v>
      </c>
      <c r="E12" s="206">
        <v>51631.199999999997</v>
      </c>
      <c r="F12" s="207">
        <v>8847.4236400404006</v>
      </c>
      <c r="G12" s="204">
        <f t="shared" si="3"/>
        <v>8082.1403693977627</v>
      </c>
      <c r="H12" s="204">
        <f t="shared" si="4"/>
        <v>1286.9744506454833</v>
      </c>
      <c r="I12" s="204">
        <f t="shared" si="5"/>
        <v>9369.1148200432453</v>
      </c>
      <c r="J12" s="203">
        <f t="shared" si="6"/>
        <v>1.0589653215702082</v>
      </c>
    </row>
    <row r="13" spans="2:11" ht="15.75" x14ac:dyDescent="0.3">
      <c r="B13" s="205">
        <v>106</v>
      </c>
      <c r="C13" s="205" t="s">
        <v>260</v>
      </c>
      <c r="D13" s="211">
        <v>0.95583376038865397</v>
      </c>
      <c r="E13" s="206">
        <v>22797.72</v>
      </c>
      <c r="F13" s="207">
        <v>2622.7204921269522</v>
      </c>
      <c r="G13" s="204">
        <f t="shared" si="3"/>
        <v>2506.8847904380859</v>
      </c>
      <c r="H13" s="204">
        <f t="shared" si="4"/>
        <v>568.26266236247761</v>
      </c>
      <c r="I13" s="204">
        <f t="shared" si="5"/>
        <v>3075.1474528005638</v>
      </c>
      <c r="J13" s="203">
        <f t="shared" si="6"/>
        <v>1.1725029266487739</v>
      </c>
    </row>
    <row r="14" spans="2:11" ht="15.75" x14ac:dyDescent="0.3">
      <c r="B14" s="205">
        <v>132</v>
      </c>
      <c r="C14" s="205" t="s">
        <v>77</v>
      </c>
      <c r="D14" s="211">
        <v>0.88307627265268496</v>
      </c>
      <c r="E14" s="206">
        <v>190597.1</v>
      </c>
      <c r="F14" s="207">
        <v>26448.291068935989</v>
      </c>
      <c r="G14" s="204">
        <f t="shared" si="3"/>
        <v>23355.858295189289</v>
      </c>
      <c r="H14" s="204">
        <f t="shared" si="4"/>
        <v>4750.8792758472064</v>
      </c>
      <c r="I14" s="204">
        <f t="shared" si="5"/>
        <v>28106.737571036494</v>
      </c>
      <c r="J14" s="203">
        <f t="shared" si="6"/>
        <v>1.0627052423832548</v>
      </c>
    </row>
    <row r="15" spans="2:11" ht="15.75" x14ac:dyDescent="0.3">
      <c r="B15" s="205">
        <v>133</v>
      </c>
      <c r="C15" s="205" t="s">
        <v>78</v>
      </c>
      <c r="D15" s="211">
        <v>1.1027551576486501</v>
      </c>
      <c r="E15" s="206">
        <v>87160.98</v>
      </c>
      <c r="F15" s="207">
        <v>15274.051811482657</v>
      </c>
      <c r="G15" s="204">
        <f t="shared" si="3"/>
        <v>16843.539413305207</v>
      </c>
      <c r="H15" s="204">
        <f t="shared" si="4"/>
        <v>2172.6001788302801</v>
      </c>
      <c r="I15" s="204">
        <f t="shared" si="5"/>
        <v>19016.139592135485</v>
      </c>
      <c r="J15" s="203">
        <f t="shared" si="6"/>
        <v>1.2449964048072444</v>
      </c>
    </row>
    <row r="16" spans="2:11" ht="15.75" x14ac:dyDescent="0.3">
      <c r="B16" s="205">
        <v>138</v>
      </c>
      <c r="C16" s="205" t="s">
        <v>79</v>
      </c>
      <c r="D16" s="211">
        <v>0.95666122160349298</v>
      </c>
      <c r="E16" s="206">
        <v>19958.61</v>
      </c>
      <c r="F16" s="207">
        <v>5038.7215069610565</v>
      </c>
      <c r="G16" s="204">
        <f t="shared" si="3"/>
        <v>4820.3494721691577</v>
      </c>
      <c r="H16" s="204">
        <f t="shared" si="4"/>
        <v>497.49417291090373</v>
      </c>
      <c r="I16" s="204">
        <f t="shared" si="5"/>
        <v>5317.8436450800618</v>
      </c>
      <c r="J16" s="203">
        <f t="shared" si="6"/>
        <v>1.0553954287279808</v>
      </c>
    </row>
    <row r="17" spans="2:10" ht="15.75" x14ac:dyDescent="0.3">
      <c r="B17" s="205">
        <v>146</v>
      </c>
      <c r="C17" s="205" t="s">
        <v>80</v>
      </c>
      <c r="D17" s="211">
        <v>0.97088173442802295</v>
      </c>
      <c r="E17" s="206">
        <v>98363.9</v>
      </c>
      <c r="F17" s="207">
        <v>17367.026143372463</v>
      </c>
      <c r="G17" s="204">
        <f t="shared" si="3"/>
        <v>16861.328463934275</v>
      </c>
      <c r="H17" s="204">
        <f t="shared" si="4"/>
        <v>2451.8474520415421</v>
      </c>
      <c r="I17" s="204">
        <f t="shared" si="5"/>
        <v>19313.175915975815</v>
      </c>
      <c r="J17" s="203">
        <f t="shared" si="6"/>
        <v>1.1120600473873321</v>
      </c>
    </row>
    <row r="18" spans="2:10" ht="15.75" x14ac:dyDescent="0.3">
      <c r="B18" s="205">
        <v>164</v>
      </c>
      <c r="C18" s="205" t="s">
        <v>261</v>
      </c>
      <c r="D18" s="211">
        <v>0.98472305917840697</v>
      </c>
      <c r="E18" s="206">
        <v>50452.53</v>
      </c>
      <c r="F18" s="207">
        <v>12639.026873241806</v>
      </c>
      <c r="G18" s="204">
        <f t="shared" si="3"/>
        <v>12445.941207656768</v>
      </c>
      <c r="H18" s="204">
        <f t="shared" si="4"/>
        <v>1257.5945761559826</v>
      </c>
      <c r="I18" s="204">
        <f t="shared" si="5"/>
        <v>13703.535783812751</v>
      </c>
      <c r="J18" s="203">
        <f t="shared" si="6"/>
        <v>1.0842239613260596</v>
      </c>
    </row>
    <row r="19" spans="2:10" ht="15.75" x14ac:dyDescent="0.3">
      <c r="B19" s="205">
        <v>173</v>
      </c>
      <c r="C19" s="205" t="s">
        <v>82</v>
      </c>
      <c r="D19" s="211">
        <v>0.46774605610915998</v>
      </c>
      <c r="E19" s="206">
        <v>85521.75</v>
      </c>
      <c r="F19" s="207">
        <v>10163.857863729805</v>
      </c>
      <c r="G19" s="204">
        <f t="shared" si="3"/>
        <v>4754.1044306136882</v>
      </c>
      <c r="H19" s="204">
        <f t="shared" si="4"/>
        <v>2131.7402505556788</v>
      </c>
      <c r="I19" s="204">
        <f t="shared" si="5"/>
        <v>6885.8446811693666</v>
      </c>
      <c r="J19" s="203">
        <f t="shared" si="6"/>
        <v>0.67748337033930983</v>
      </c>
    </row>
    <row r="20" spans="2:10" ht="15.75" x14ac:dyDescent="0.3">
      <c r="B20" s="205">
        <v>197</v>
      </c>
      <c r="C20" s="205" t="s">
        <v>83</v>
      </c>
      <c r="D20" s="211">
        <v>0.47022992697328803</v>
      </c>
      <c r="E20" s="206">
        <v>255907.74</v>
      </c>
      <c r="F20" s="207">
        <v>27353.133226253289</v>
      </c>
      <c r="G20" s="204">
        <f t="shared" si="3"/>
        <v>12862.261839471703</v>
      </c>
      <c r="H20" s="204">
        <f t="shared" si="4"/>
        <v>6378.8314643554131</v>
      </c>
      <c r="I20" s="204">
        <f t="shared" si="5"/>
        <v>19241.093303827118</v>
      </c>
      <c r="J20" s="203">
        <f t="shared" si="6"/>
        <v>0.70343288078455635</v>
      </c>
    </row>
    <row r="21" spans="2:10" ht="15.75" x14ac:dyDescent="0.3">
      <c r="B21" s="205">
        <v>215</v>
      </c>
      <c r="C21" s="205" t="s">
        <v>84</v>
      </c>
      <c r="D21" s="211">
        <v>0.93711559368059905</v>
      </c>
      <c r="E21" s="206">
        <v>1416977.48</v>
      </c>
      <c r="F21" s="207">
        <v>195554.67363173619</v>
      </c>
      <c r="G21" s="204">
        <f t="shared" si="3"/>
        <v>183257.33407742024</v>
      </c>
      <c r="H21" s="204">
        <f t="shared" si="4"/>
        <v>35319.996705480822</v>
      </c>
      <c r="I21" s="204">
        <f t="shared" si="5"/>
        <v>218577.33078290106</v>
      </c>
      <c r="J21" s="203">
        <f t="shared" si="6"/>
        <v>1.1177300277390485</v>
      </c>
    </row>
    <row r="22" spans="2:10" ht="15.75" x14ac:dyDescent="0.3">
      <c r="B22" s="205">
        <v>227</v>
      </c>
      <c r="C22" s="205" t="s">
        <v>85</v>
      </c>
      <c r="D22" s="211">
        <v>0.74919778016294303</v>
      </c>
      <c r="E22" s="206">
        <v>1498825.86</v>
      </c>
      <c r="F22" s="207">
        <v>220060.68579526106</v>
      </c>
      <c r="G22" s="204">
        <f t="shared" si="3"/>
        <v>164868.97729894446</v>
      </c>
      <c r="H22" s="204">
        <f t="shared" si="4"/>
        <v>37360.17345687771</v>
      </c>
      <c r="I22" s="204">
        <f t="shared" si="5"/>
        <v>202229.15075582216</v>
      </c>
      <c r="J22" s="203">
        <f t="shared" si="6"/>
        <v>0.91896991970647179</v>
      </c>
    </row>
    <row r="23" spans="2:10" ht="15.75" x14ac:dyDescent="0.3">
      <c r="B23" s="205">
        <v>238</v>
      </c>
      <c r="C23" s="205" t="s">
        <v>86</v>
      </c>
      <c r="D23" s="211">
        <v>0.51652936970682894</v>
      </c>
      <c r="E23" s="206">
        <v>70979.77</v>
      </c>
      <c r="F23" s="207">
        <v>5768.1081701809871</v>
      </c>
      <c r="G23" s="204">
        <f t="shared" si="3"/>
        <v>2979.3972775443958</v>
      </c>
      <c r="H23" s="204">
        <f t="shared" si="4"/>
        <v>1769.2625874024384</v>
      </c>
      <c r="I23" s="204">
        <f t="shared" si="5"/>
        <v>4748.6598649468342</v>
      </c>
      <c r="J23" s="203">
        <f t="shared" si="6"/>
        <v>0.82326123658631645</v>
      </c>
    </row>
    <row r="24" spans="2:10" ht="15.75" x14ac:dyDescent="0.3">
      <c r="B24" s="205">
        <v>249</v>
      </c>
      <c r="C24" s="205" t="s">
        <v>87</v>
      </c>
      <c r="D24" s="211">
        <v>0.38703873658905902</v>
      </c>
      <c r="E24" s="206">
        <v>776330.44</v>
      </c>
      <c r="F24" s="207">
        <v>103032.01786984885</v>
      </c>
      <c r="G24" s="204">
        <f t="shared" si="3"/>
        <v>39877.382024567647</v>
      </c>
      <c r="H24" s="204">
        <f t="shared" si="4"/>
        <v>19351.040485953581</v>
      </c>
      <c r="I24" s="204">
        <f t="shared" si="5"/>
        <v>59228.422510521224</v>
      </c>
      <c r="J24" s="203">
        <f t="shared" si="6"/>
        <v>0.57485453294081079</v>
      </c>
    </row>
    <row r="25" spans="2:10" ht="15.75" x14ac:dyDescent="0.3">
      <c r="B25" s="205">
        <v>251</v>
      </c>
      <c r="C25" s="205" t="s">
        <v>88</v>
      </c>
      <c r="D25" s="211">
        <v>0.60923271225507103</v>
      </c>
      <c r="E25" s="206">
        <v>75221.77</v>
      </c>
      <c r="F25" s="207">
        <v>15305.350027154274</v>
      </c>
      <c r="G25" s="204">
        <f t="shared" si="3"/>
        <v>9324.5199090564238</v>
      </c>
      <c r="H25" s="204">
        <f t="shared" si="4"/>
        <v>1874.9999248967856</v>
      </c>
      <c r="I25" s="204">
        <f t="shared" si="5"/>
        <v>11199.519833953209</v>
      </c>
      <c r="J25" s="203">
        <f t="shared" si="6"/>
        <v>0.73173888960940914</v>
      </c>
    </row>
    <row r="26" spans="2:10" ht="15.75" x14ac:dyDescent="0.3">
      <c r="B26" s="205">
        <v>257</v>
      </c>
      <c r="C26" s="205" t="s">
        <v>89</v>
      </c>
      <c r="D26" s="211">
        <v>0.46041353116999301</v>
      </c>
      <c r="E26" s="206">
        <v>112709.94</v>
      </c>
      <c r="F26" s="207">
        <v>20178.256895803937</v>
      </c>
      <c r="G26" s="204">
        <f t="shared" si="3"/>
        <v>9290.3425102523524</v>
      </c>
      <c r="H26" s="204">
        <f t="shared" si="4"/>
        <v>2809.4410572248062</v>
      </c>
      <c r="I26" s="204">
        <f t="shared" si="5"/>
        <v>12099.78356747716</v>
      </c>
      <c r="J26" s="203">
        <f t="shared" si="6"/>
        <v>0.59964463877914576</v>
      </c>
    </row>
    <row r="27" spans="2:10" ht="15.75" x14ac:dyDescent="0.3">
      <c r="B27" s="205">
        <v>269</v>
      </c>
      <c r="C27" s="205" t="s">
        <v>90</v>
      </c>
      <c r="D27" s="211">
        <v>0.59637302310548401</v>
      </c>
      <c r="E27" s="206">
        <v>512139.69</v>
      </c>
      <c r="F27" s="207">
        <v>65902.359907269129</v>
      </c>
      <c r="G27" s="204">
        <f t="shared" si="3"/>
        <v>39302.389607683734</v>
      </c>
      <c r="H27" s="204">
        <f t="shared" si="4"/>
        <v>12765.74428236218</v>
      </c>
      <c r="I27" s="204">
        <f t="shared" si="5"/>
        <v>52068.133890045916</v>
      </c>
      <c r="J27" s="203">
        <f t="shared" si="6"/>
        <v>0.79007996016092163</v>
      </c>
    </row>
    <row r="28" spans="2:10" ht="15.75" x14ac:dyDescent="0.3">
      <c r="B28" s="205">
        <v>275</v>
      </c>
      <c r="C28" s="205" t="s">
        <v>91</v>
      </c>
      <c r="D28" s="211">
        <v>0.67672558771046198</v>
      </c>
      <c r="E28" s="206">
        <v>83335.100000000006</v>
      </c>
      <c r="F28" s="207">
        <v>14548.816230636854</v>
      </c>
      <c r="G28" s="204">
        <f t="shared" si="3"/>
        <v>9845.5562141692335</v>
      </c>
      <c r="H28" s="204">
        <f t="shared" si="4"/>
        <v>2077.2351706329978</v>
      </c>
      <c r="I28" s="204">
        <f t="shared" si="5"/>
        <v>11922.791384802231</v>
      </c>
      <c r="J28" s="203">
        <f t="shared" si="6"/>
        <v>0.8195025076813639</v>
      </c>
    </row>
    <row r="29" spans="2:10" ht="15.75" x14ac:dyDescent="0.3">
      <c r="B29" s="205">
        <v>295</v>
      </c>
      <c r="C29" s="205" t="s">
        <v>92</v>
      </c>
      <c r="D29" s="211">
        <v>1.0551638377222501</v>
      </c>
      <c r="E29" s="206">
        <v>44596.55</v>
      </c>
      <c r="F29" s="207">
        <v>10129.769919481565</v>
      </c>
      <c r="G29" s="204">
        <f t="shared" si="3"/>
        <v>10688.566903483576</v>
      </c>
      <c r="H29" s="204">
        <f t="shared" si="4"/>
        <v>1111.6266993006909</v>
      </c>
      <c r="I29" s="204">
        <f t="shared" si="5"/>
        <v>11800.193602784266</v>
      </c>
      <c r="J29" s="203">
        <f t="shared" si="6"/>
        <v>1.1649024308133735</v>
      </c>
    </row>
    <row r="30" spans="2:10" ht="15.75" x14ac:dyDescent="0.3">
      <c r="B30" s="205">
        <v>311</v>
      </c>
      <c r="C30" s="205" t="s">
        <v>93</v>
      </c>
      <c r="D30" s="211">
        <v>1.0648895574961501</v>
      </c>
      <c r="E30" s="206">
        <v>316383.51</v>
      </c>
      <c r="F30" s="207">
        <v>56281.770800775848</v>
      </c>
      <c r="G30" s="204">
        <f t="shared" si="3"/>
        <v>59933.870003137934</v>
      </c>
      <c r="H30" s="204">
        <f t="shared" si="4"/>
        <v>7886.2682636766112</v>
      </c>
      <c r="I30" s="204">
        <f t="shared" si="5"/>
        <v>67820.138266814552</v>
      </c>
      <c r="J30" s="203">
        <f t="shared" si="6"/>
        <v>1.2050107397452328</v>
      </c>
    </row>
    <row r="31" spans="2:10" ht="15.75" x14ac:dyDescent="0.3">
      <c r="B31" s="205">
        <v>343</v>
      </c>
      <c r="C31" s="205" t="s">
        <v>94</v>
      </c>
      <c r="D31" s="211">
        <v>0.59350492832321899</v>
      </c>
      <c r="E31" s="206">
        <v>21309.99</v>
      </c>
      <c r="F31" s="207">
        <v>4345.1090308319845</v>
      </c>
      <c r="G31" s="204">
        <f t="shared" si="3"/>
        <v>2578.8436239005086</v>
      </c>
      <c r="H31" s="204">
        <f t="shared" si="4"/>
        <v>531.17906756981722</v>
      </c>
      <c r="I31" s="204">
        <f t="shared" si="5"/>
        <v>3110.0226914703258</v>
      </c>
      <c r="J31" s="203">
        <f t="shared" si="6"/>
        <v>0.71575250917807942</v>
      </c>
    </row>
    <row r="32" spans="2:10" ht="15.75" x14ac:dyDescent="0.3">
      <c r="B32" s="205">
        <v>354</v>
      </c>
      <c r="C32" s="205" t="s">
        <v>95</v>
      </c>
      <c r="D32" s="211">
        <v>0.61418470433737005</v>
      </c>
      <c r="E32" s="206">
        <v>843392.42</v>
      </c>
      <c r="F32" s="207">
        <v>81916.476626001866</v>
      </c>
      <c r="G32" s="204">
        <f t="shared" si="3"/>
        <v>50311.846976900037</v>
      </c>
      <c r="H32" s="204">
        <f t="shared" si="4"/>
        <v>21022.647089513026</v>
      </c>
      <c r="I32" s="204">
        <f t="shared" si="5"/>
        <v>71334.494066413055</v>
      </c>
      <c r="J32" s="203">
        <f t="shared" si="6"/>
        <v>0.87081985217818947</v>
      </c>
    </row>
    <row r="33" spans="2:10" ht="15.75" x14ac:dyDescent="0.3">
      <c r="B33" s="205">
        <v>433</v>
      </c>
      <c r="C33" s="205" t="s">
        <v>96</v>
      </c>
      <c r="D33" s="211">
        <v>0.99579732257212195</v>
      </c>
      <c r="E33" s="206">
        <v>144277.49</v>
      </c>
      <c r="F33" s="207">
        <v>20826.85388371782</v>
      </c>
      <c r="G33" s="204">
        <f t="shared" si="3"/>
        <v>20739.325335007004</v>
      </c>
      <c r="H33" s="204">
        <f t="shared" si="4"/>
        <v>3596.3030770785731</v>
      </c>
      <c r="I33" s="204">
        <f t="shared" si="5"/>
        <v>24335.628412085578</v>
      </c>
      <c r="J33" s="203">
        <f t="shared" si="6"/>
        <v>1.1684735749315875</v>
      </c>
    </row>
    <row r="34" spans="2:10" ht="15.75" x14ac:dyDescent="0.3">
      <c r="B34" s="205">
        <v>460</v>
      </c>
      <c r="C34" s="205" t="s">
        <v>97</v>
      </c>
      <c r="D34" s="211">
        <v>0.82687278008119902</v>
      </c>
      <c r="E34" s="206">
        <v>927411.29</v>
      </c>
      <c r="F34" s="207">
        <v>133958.51244273299</v>
      </c>
      <c r="G34" s="204">
        <f t="shared" si="3"/>
        <v>110766.64759906451</v>
      </c>
      <c r="H34" s="204">
        <f t="shared" si="4"/>
        <v>23116.926111927853</v>
      </c>
      <c r="I34" s="204">
        <f t="shared" si="5"/>
        <v>133883.57371099235</v>
      </c>
      <c r="J34" s="203">
        <f t="shared" si="6"/>
        <v>0.99944058253279966</v>
      </c>
    </row>
    <row r="35" spans="2:10" ht="15.75" x14ac:dyDescent="0.3">
      <c r="B35" s="205">
        <v>464</v>
      </c>
      <c r="C35" s="205" t="s">
        <v>98</v>
      </c>
      <c r="D35" s="211">
        <v>0.77921668082624396</v>
      </c>
      <c r="E35" s="206">
        <v>81881.710000000006</v>
      </c>
      <c r="F35" s="207">
        <v>13715.966430670504</v>
      </c>
      <c r="G35" s="204">
        <f t="shared" si="3"/>
        <v>10687.709836431255</v>
      </c>
      <c r="H35" s="204">
        <f t="shared" si="4"/>
        <v>2041.0075447629106</v>
      </c>
      <c r="I35" s="204">
        <f t="shared" si="5"/>
        <v>12728.717381194165</v>
      </c>
      <c r="J35" s="203">
        <f t="shared" si="6"/>
        <v>0.92802191121810162</v>
      </c>
    </row>
    <row r="36" spans="2:10" ht="15.75" x14ac:dyDescent="0.3">
      <c r="B36" s="205">
        <v>503</v>
      </c>
      <c r="C36" s="205" t="s">
        <v>99</v>
      </c>
      <c r="D36" s="211">
        <v>0.68879772966709896</v>
      </c>
      <c r="E36" s="206">
        <v>869737.26</v>
      </c>
      <c r="F36" s="207">
        <v>132153.68567690172</v>
      </c>
      <c r="G36" s="204">
        <f t="shared" ref="G36:G50" si="7">D36*F36</f>
        <v>91027.158661389316</v>
      </c>
      <c r="H36" s="204">
        <f t="shared" ref="H36:H50" si="8">$K$2*(E36/$E$2)</f>
        <v>21679.326306466013</v>
      </c>
      <c r="I36" s="204">
        <f t="shared" ref="I36:I50" si="9">G36+H36</f>
        <v>112706.48496785533</v>
      </c>
      <c r="J36" s="203">
        <f t="shared" ref="J36:J50" si="10">I36/F36</f>
        <v>0.8528440534258559</v>
      </c>
    </row>
    <row r="37" spans="2:10" ht="15.75" x14ac:dyDescent="0.3">
      <c r="B37" s="205">
        <v>511</v>
      </c>
      <c r="C37" s="205" t="s">
        <v>100</v>
      </c>
      <c r="D37" s="211">
        <v>1.01860205611358</v>
      </c>
      <c r="E37" s="206">
        <v>1277045.01</v>
      </c>
      <c r="F37" s="207">
        <v>201309.04729978784</v>
      </c>
      <c r="G37" s="204">
        <f t="shared" si="7"/>
        <v>205053.80949382982</v>
      </c>
      <c r="H37" s="204">
        <f t="shared" si="8"/>
        <v>31831.998872664321</v>
      </c>
      <c r="I37" s="204">
        <f t="shared" si="9"/>
        <v>236885.80836649414</v>
      </c>
      <c r="J37" s="203">
        <f t="shared" si="10"/>
        <v>1.1767270847679572</v>
      </c>
    </row>
    <row r="38" spans="2:10" ht="15.75" x14ac:dyDescent="0.3">
      <c r="B38" s="205">
        <v>566</v>
      </c>
      <c r="C38" s="205" t="s">
        <v>101</v>
      </c>
      <c r="D38" s="211">
        <v>1.0350739454670601</v>
      </c>
      <c r="E38" s="206">
        <v>1622048.89</v>
      </c>
      <c r="F38" s="207">
        <v>256355.51818939927</v>
      </c>
      <c r="G38" s="204">
        <f t="shared" si="7"/>
        <v>265346.91765455418</v>
      </c>
      <c r="H38" s="204">
        <f t="shared" si="8"/>
        <v>40431.666882192665</v>
      </c>
      <c r="I38" s="204">
        <f t="shared" si="9"/>
        <v>305778.58453674684</v>
      </c>
      <c r="J38" s="203">
        <f t="shared" si="10"/>
        <v>1.1927911156210536</v>
      </c>
    </row>
    <row r="39" spans="2:10" ht="15.75" x14ac:dyDescent="0.3">
      <c r="B39" s="205">
        <v>591</v>
      </c>
      <c r="C39" s="205" t="s">
        <v>102</v>
      </c>
      <c r="D39" s="211">
        <v>0.75429190461390705</v>
      </c>
      <c r="E39" s="206">
        <v>42558.37</v>
      </c>
      <c r="F39" s="207">
        <v>7018.9166297482552</v>
      </c>
      <c r="G39" s="204">
        <f t="shared" si="7"/>
        <v>5294.3119929790373</v>
      </c>
      <c r="H39" s="204">
        <f t="shared" si="8"/>
        <v>1060.8224261903119</v>
      </c>
      <c r="I39" s="204">
        <f t="shared" si="9"/>
        <v>6355.1344191693497</v>
      </c>
      <c r="J39" s="203">
        <f t="shared" si="10"/>
        <v>0.90542953484222921</v>
      </c>
    </row>
    <row r="40" spans="2:10" ht="15.75" x14ac:dyDescent="0.3">
      <c r="B40" s="205">
        <v>611</v>
      </c>
      <c r="C40" s="205" t="s">
        <v>103</v>
      </c>
      <c r="D40" s="211">
        <v>0.82544740171146502</v>
      </c>
      <c r="E40" s="206">
        <v>1667342.34</v>
      </c>
      <c r="F40" s="207">
        <v>280533.74550848687</v>
      </c>
      <c r="G40" s="204">
        <f t="shared" si="7"/>
        <v>231565.85132236587</v>
      </c>
      <c r="H40" s="204">
        <f t="shared" si="8"/>
        <v>41560.664715510291</v>
      </c>
      <c r="I40" s="204">
        <f t="shared" si="9"/>
        <v>273126.51603787614</v>
      </c>
      <c r="J40" s="203">
        <f t="shared" si="10"/>
        <v>0.97359594134679017</v>
      </c>
    </row>
    <row r="41" spans="2:10" ht="15.75" x14ac:dyDescent="0.3">
      <c r="B41" s="205">
        <v>615</v>
      </c>
      <c r="C41" s="205" t="s">
        <v>104</v>
      </c>
      <c r="D41" s="211">
        <v>0.94649716606766399</v>
      </c>
      <c r="E41" s="206">
        <v>869533.24</v>
      </c>
      <c r="F41" s="207">
        <v>137975.78307812114</v>
      </c>
      <c r="G41" s="204">
        <f t="shared" si="7"/>
        <v>130593.68766940841</v>
      </c>
      <c r="H41" s="204">
        <f t="shared" si="8"/>
        <v>21674.240844043667</v>
      </c>
      <c r="I41" s="204">
        <f t="shared" si="9"/>
        <v>152267.92851345206</v>
      </c>
      <c r="J41" s="203">
        <f t="shared" si="10"/>
        <v>1.1035844487814126</v>
      </c>
    </row>
    <row r="42" spans="2:10" ht="15.75" x14ac:dyDescent="0.3">
      <c r="B42" s="205">
        <v>624</v>
      </c>
      <c r="C42" s="205" t="s">
        <v>105</v>
      </c>
      <c r="D42" s="211">
        <v>0.58711269231587504</v>
      </c>
      <c r="E42" s="206">
        <v>1947115.37</v>
      </c>
      <c r="F42" s="207">
        <v>274705.33324350382</v>
      </c>
      <c r="G42" s="204">
        <f t="shared" si="7"/>
        <v>161282.98779412318</v>
      </c>
      <c r="H42" s="204">
        <f t="shared" si="8"/>
        <v>48534.369405497593</v>
      </c>
      <c r="I42" s="204">
        <f t="shared" si="9"/>
        <v>209817.35719962078</v>
      </c>
      <c r="J42" s="203">
        <f t="shared" si="10"/>
        <v>0.76379062147160737</v>
      </c>
    </row>
    <row r="43" spans="2:10" ht="15.75" x14ac:dyDescent="0.3">
      <c r="B43" s="205">
        <v>625</v>
      </c>
      <c r="C43" s="205" t="s">
        <v>106</v>
      </c>
      <c r="D43" s="211">
        <v>1.10477491501577</v>
      </c>
      <c r="E43" s="206">
        <v>97693.26</v>
      </c>
      <c r="F43" s="207">
        <v>8892.2796869906106</v>
      </c>
      <c r="G43" s="204">
        <f t="shared" si="7"/>
        <v>9823.9675354915089</v>
      </c>
      <c r="H43" s="204">
        <f t="shared" si="8"/>
        <v>2435.1308824948169</v>
      </c>
      <c r="I43" s="204">
        <f t="shared" si="9"/>
        <v>12259.098417986326</v>
      </c>
      <c r="J43" s="203">
        <f t="shared" si="10"/>
        <v>1.3786226760187679</v>
      </c>
    </row>
    <row r="44" spans="2:10" ht="15.75" x14ac:dyDescent="0.3">
      <c r="B44" s="205">
        <v>637</v>
      </c>
      <c r="C44" s="205" t="s">
        <v>107</v>
      </c>
      <c r="D44" s="211">
        <v>0.60713091933580399</v>
      </c>
      <c r="E44" s="206">
        <v>117108.49</v>
      </c>
      <c r="F44" s="207">
        <v>25756.928451138876</v>
      </c>
      <c r="G44" s="204">
        <f t="shared" si="7"/>
        <v>15637.827649806472</v>
      </c>
      <c r="H44" s="204">
        <f t="shared" si="8"/>
        <v>2919.0806059838255</v>
      </c>
      <c r="I44" s="204">
        <f t="shared" si="9"/>
        <v>18556.908255790298</v>
      </c>
      <c r="J44" s="203">
        <f t="shared" si="10"/>
        <v>0.72046277920882218</v>
      </c>
    </row>
    <row r="45" spans="2:10" ht="15.75" x14ac:dyDescent="0.3">
      <c r="B45" s="205">
        <v>669</v>
      </c>
      <c r="C45" s="205" t="s">
        <v>108</v>
      </c>
      <c r="D45" s="211">
        <v>1.0558980258616699</v>
      </c>
      <c r="E45" s="206">
        <v>22171.52</v>
      </c>
      <c r="F45" s="207">
        <v>3623.3711047808374</v>
      </c>
      <c r="G45" s="204">
        <f t="shared" si="7"/>
        <v>3825.9103965023041</v>
      </c>
      <c r="H45" s="204">
        <f t="shared" si="8"/>
        <v>552.65381730378817</v>
      </c>
      <c r="I45" s="204">
        <f t="shared" si="9"/>
        <v>4378.5642138060921</v>
      </c>
      <c r="J45" s="203">
        <f t="shared" si="10"/>
        <v>1.2084227883886416</v>
      </c>
    </row>
    <row r="46" spans="2:10" ht="15.75" x14ac:dyDescent="0.3">
      <c r="B46" s="205">
        <v>675</v>
      </c>
      <c r="C46" s="205" t="s">
        <v>109</v>
      </c>
      <c r="D46" s="211">
        <v>0.86780109834721797</v>
      </c>
      <c r="E46" s="206">
        <v>7675598.0199999996</v>
      </c>
      <c r="F46" s="207">
        <v>1018543.0655759659</v>
      </c>
      <c r="G46" s="204">
        <f t="shared" si="7"/>
        <v>883892.79102076567</v>
      </c>
      <c r="H46" s="204">
        <f t="shared" si="8"/>
        <v>191324.20988017053</v>
      </c>
      <c r="I46" s="204">
        <f t="shared" si="9"/>
        <v>1075217.0009009363</v>
      </c>
      <c r="J46" s="203">
        <f t="shared" si="10"/>
        <v>1.0556421591196268</v>
      </c>
    </row>
    <row r="47" spans="2:10" ht="15.75" x14ac:dyDescent="0.3">
      <c r="B47" s="205">
        <v>699</v>
      </c>
      <c r="C47" s="205" t="s">
        <v>110</v>
      </c>
      <c r="D47" s="211">
        <v>0.85912868486891303</v>
      </c>
      <c r="E47" s="206">
        <v>715354.72</v>
      </c>
      <c r="F47" s="207">
        <v>117211.19032694271</v>
      </c>
      <c r="G47" s="204">
        <f t="shared" si="7"/>
        <v>100699.49579750616</v>
      </c>
      <c r="H47" s="204">
        <f t="shared" si="8"/>
        <v>17831.141786141976</v>
      </c>
      <c r="I47" s="204">
        <f t="shared" si="9"/>
        <v>118530.63758364813</v>
      </c>
      <c r="J47" s="203">
        <f t="shared" si="10"/>
        <v>1.0112570075692007</v>
      </c>
    </row>
    <row r="48" spans="2:10" ht="15.75" x14ac:dyDescent="0.3">
      <c r="B48" s="205">
        <v>743</v>
      </c>
      <c r="C48" s="205" t="s">
        <v>111</v>
      </c>
      <c r="D48" s="211">
        <v>1.16960393602598</v>
      </c>
      <c r="E48" s="206">
        <v>44819.76</v>
      </c>
      <c r="F48" s="207">
        <v>11763.929833879101</v>
      </c>
      <c r="G48" s="204">
        <f t="shared" si="7"/>
        <v>13759.13863683845</v>
      </c>
      <c r="H48" s="204">
        <f t="shared" si="8"/>
        <v>1117.1904972974173</v>
      </c>
      <c r="I48" s="204">
        <f t="shared" si="9"/>
        <v>14876.329134135867</v>
      </c>
      <c r="J48" s="203">
        <f t="shared" si="10"/>
        <v>1.2645713927409976</v>
      </c>
    </row>
    <row r="49" spans="2:10" ht="15.75" x14ac:dyDescent="0.3">
      <c r="B49" s="205">
        <v>753</v>
      </c>
      <c r="C49" s="205" t="s">
        <v>112</v>
      </c>
      <c r="D49" s="211">
        <v>0.62188711189975598</v>
      </c>
      <c r="E49" s="206">
        <v>35485.339999999997</v>
      </c>
      <c r="F49" s="207">
        <v>19085.908635684464</v>
      </c>
      <c r="G49" s="204">
        <f t="shared" si="7"/>
        <v>11869.280599428423</v>
      </c>
      <c r="H49" s="204">
        <f t="shared" si="8"/>
        <v>884.51800369676084</v>
      </c>
      <c r="I49" s="204">
        <f t="shared" si="9"/>
        <v>12753.798603125184</v>
      </c>
      <c r="J49" s="203">
        <f t="shared" si="10"/>
        <v>0.66823114615982782</v>
      </c>
    </row>
    <row r="50" spans="2:10" ht="15.75" x14ac:dyDescent="0.3">
      <c r="B50" s="205">
        <v>852</v>
      </c>
      <c r="C50" s="205" t="s">
        <v>113</v>
      </c>
      <c r="D50" s="211">
        <v>1.03265367798045</v>
      </c>
      <c r="E50" s="206">
        <v>21903.87</v>
      </c>
      <c r="F50" s="207">
        <v>22139.197900781539</v>
      </c>
      <c r="G50" s="204">
        <f t="shared" si="7"/>
        <v>22862.124139779116</v>
      </c>
      <c r="H50" s="204">
        <f t="shared" si="8"/>
        <v>545.98229481902581</v>
      </c>
      <c r="I50" s="204">
        <f t="shared" si="9"/>
        <v>23408.106434598143</v>
      </c>
      <c r="J50" s="203">
        <f t="shared" si="10"/>
        <v>1.0573150183445359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25F5-6F3A-48D6-A7EC-A4ECDDCA0734}">
  <sheetPr>
    <tabColor theme="7" tint="0.79998168889431442"/>
  </sheetPr>
  <dimension ref="A1:Z49"/>
  <sheetViews>
    <sheetView zoomScale="90" zoomScaleNormal="90" workbookViewId="0">
      <pane xSplit="5" ySplit="1" topLeftCell="F2" activePane="bottomRight" state="frozen"/>
      <selection pane="topRight" activeCell="G15" sqref="G15"/>
      <selection pane="bottomLeft" activeCell="G15" sqref="G15"/>
      <selection pane="bottomRight" activeCell="G36" sqref="G36"/>
    </sheetView>
  </sheetViews>
  <sheetFormatPr baseColWidth="10" defaultColWidth="11.42578125" defaultRowHeight="15" x14ac:dyDescent="0.25"/>
  <cols>
    <col min="1" max="4" width="7.28515625" style="105" customWidth="1"/>
    <col min="5" max="5" width="37.7109375" style="105" customWidth="1"/>
    <col min="6" max="6" width="11.7109375" style="105" customWidth="1"/>
    <col min="7" max="8" width="12.7109375" style="105" customWidth="1"/>
    <col min="9" max="9" width="11.7109375" style="105" customWidth="1"/>
    <col min="10" max="10" width="16.7109375" style="105" customWidth="1"/>
    <col min="11" max="11" width="28.7109375" style="105" customWidth="1"/>
    <col min="12" max="12" width="18.7109375" style="105" customWidth="1"/>
    <col min="13" max="13" width="28.7109375" style="105" customWidth="1"/>
    <col min="14" max="14" width="24.7109375" style="105" customWidth="1"/>
    <col min="15" max="15" width="20.7109375" style="105" customWidth="1"/>
    <col min="16" max="17" width="26.7109375" style="105" customWidth="1"/>
    <col min="18" max="18" width="28.7109375" style="105" customWidth="1"/>
    <col min="19" max="19" width="19.7109375" style="105" customWidth="1"/>
    <col min="20" max="20" width="31.7109375" style="105" customWidth="1"/>
    <col min="21" max="21" width="14.7109375" style="105" customWidth="1"/>
    <col min="22" max="22" width="18.7109375" style="105" customWidth="1"/>
    <col min="23" max="23" width="21.7109375" style="105" customWidth="1"/>
    <col min="24" max="25" width="28.7109375" style="105" customWidth="1"/>
    <col min="26" max="26" width="15.7109375" style="105" customWidth="1"/>
    <col min="27" max="16384" width="11.42578125" style="105"/>
  </cols>
  <sheetData>
    <row r="1" spans="1:26" x14ac:dyDescent="0.25">
      <c r="A1" t="s">
        <v>56</v>
      </c>
      <c r="B1" t="s">
        <v>114</v>
      </c>
      <c r="C1" t="s">
        <v>42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  <c r="I1" t="s">
        <v>120</v>
      </c>
      <c r="J1" t="s">
        <v>121</v>
      </c>
      <c r="K1" t="s">
        <v>122</v>
      </c>
      <c r="L1" t="s">
        <v>256</v>
      </c>
      <c r="M1" t="s">
        <v>123</v>
      </c>
      <c r="N1" t="s">
        <v>257</v>
      </c>
      <c r="O1" t="s">
        <v>124</v>
      </c>
      <c r="P1" t="s">
        <v>125</v>
      </c>
      <c r="Q1" t="s">
        <v>258</v>
      </c>
      <c r="R1" t="s">
        <v>126</v>
      </c>
      <c r="S1" t="s">
        <v>127</v>
      </c>
      <c r="T1" t="s">
        <v>128</v>
      </c>
      <c r="U1" t="s">
        <v>129</v>
      </c>
      <c r="V1" t="s">
        <v>130</v>
      </c>
      <c r="W1" t="s">
        <v>131</v>
      </c>
      <c r="X1" t="s">
        <v>132</v>
      </c>
      <c r="Y1" t="s">
        <v>133</v>
      </c>
      <c r="Z1" t="s">
        <v>134</v>
      </c>
    </row>
    <row r="2" spans="1:26" x14ac:dyDescent="0.25">
      <c r="A2">
        <v>971029390</v>
      </c>
      <c r="B2">
        <v>72020</v>
      </c>
      <c r="C2">
        <v>7</v>
      </c>
      <c r="D2">
        <v>2020</v>
      </c>
      <c r="E2" t="s">
        <v>67</v>
      </c>
      <c r="F2">
        <v>10653.007175302901</v>
      </c>
      <c r="G2">
        <v>0.80179811782757204</v>
      </c>
      <c r="H2">
        <v>0.80179811782757204</v>
      </c>
      <c r="I2">
        <v>0.60067367835521701</v>
      </c>
      <c r="J2">
        <v>0.481011982492769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1</v>
      </c>
      <c r="Y2">
        <v>0</v>
      </c>
      <c r="Z2">
        <v>0</v>
      </c>
    </row>
    <row r="3" spans="1:26" x14ac:dyDescent="0.25">
      <c r="A3">
        <v>921680554</v>
      </c>
      <c r="B3">
        <v>92020</v>
      </c>
      <c r="C3">
        <v>9</v>
      </c>
      <c r="D3">
        <v>2020</v>
      </c>
      <c r="E3" t="s">
        <v>68</v>
      </c>
      <c r="F3">
        <v>13277.388335802299</v>
      </c>
      <c r="G3">
        <v>0.765116422981856</v>
      </c>
      <c r="H3">
        <v>0.765116422981856</v>
      </c>
      <c r="I3">
        <v>2.0307972543713602</v>
      </c>
      <c r="J3">
        <v>3.12042089059128E-3</v>
      </c>
      <c r="K3">
        <v>0.99839229115414496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7.7949314635823196E-5</v>
      </c>
      <c r="V3">
        <v>0</v>
      </c>
      <c r="W3">
        <v>0</v>
      </c>
      <c r="X3">
        <v>1.5297595312190799E-3</v>
      </c>
      <c r="Y3">
        <v>0</v>
      </c>
      <c r="Z3">
        <v>0</v>
      </c>
    </row>
    <row r="4" spans="1:26" x14ac:dyDescent="0.25">
      <c r="A4">
        <v>980234088</v>
      </c>
      <c r="B4">
        <v>322020</v>
      </c>
      <c r="C4">
        <v>32</v>
      </c>
      <c r="D4">
        <v>2020</v>
      </c>
      <c r="E4" t="s">
        <v>69</v>
      </c>
      <c r="F4">
        <v>19115.344032252899</v>
      </c>
      <c r="G4">
        <v>0.77254153711559803</v>
      </c>
      <c r="H4">
        <v>0.77254153711559803</v>
      </c>
      <c r="I4">
        <v>6.7588379721924996E-2</v>
      </c>
      <c r="J4">
        <v>-5.2073316140522602E-2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</v>
      </c>
      <c r="Y4">
        <v>0</v>
      </c>
      <c r="Z4">
        <v>0</v>
      </c>
    </row>
    <row r="5" spans="1:26" x14ac:dyDescent="0.25">
      <c r="A5">
        <v>923354204</v>
      </c>
      <c r="B5">
        <v>372020</v>
      </c>
      <c r="C5">
        <v>37</v>
      </c>
      <c r="D5">
        <v>2020</v>
      </c>
      <c r="E5" t="s">
        <v>259</v>
      </c>
      <c r="F5">
        <v>26278.510778108801</v>
      </c>
      <c r="G5">
        <v>0.96532494229615595</v>
      </c>
      <c r="H5">
        <v>0.96532494229615595</v>
      </c>
      <c r="I5">
        <v>0.92366922141727004</v>
      </c>
      <c r="J5">
        <v>5.0863743965049897E-2</v>
      </c>
      <c r="K5">
        <v>0</v>
      </c>
      <c r="L5">
        <v>0.71441632984579195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0.28558367015420799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</row>
    <row r="6" spans="1:26" x14ac:dyDescent="0.25">
      <c r="A6">
        <v>982897327</v>
      </c>
      <c r="B6">
        <v>652020</v>
      </c>
      <c r="C6">
        <v>65</v>
      </c>
      <c r="D6">
        <v>2020</v>
      </c>
      <c r="E6" t="s">
        <v>71</v>
      </c>
      <c r="F6">
        <v>16068.1494816666</v>
      </c>
      <c r="G6">
        <v>0.87936537807145898</v>
      </c>
      <c r="H6">
        <v>0.87936537807145898</v>
      </c>
      <c r="I6">
        <v>0.83921004350094297</v>
      </c>
      <c r="J6">
        <v>0.66874437790605101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0.22580857500849999</v>
      </c>
      <c r="V6">
        <v>6.3999173122082795E-2</v>
      </c>
      <c r="W6">
        <v>0</v>
      </c>
      <c r="X6">
        <v>0.71019225186941703</v>
      </c>
      <c r="Y6">
        <v>0</v>
      </c>
      <c r="Z6">
        <v>0</v>
      </c>
    </row>
    <row r="7" spans="1:26" x14ac:dyDescent="0.25">
      <c r="A7">
        <v>917424799</v>
      </c>
      <c r="B7">
        <v>712020</v>
      </c>
      <c r="C7">
        <v>71</v>
      </c>
      <c r="D7">
        <v>2020</v>
      </c>
      <c r="E7" t="s">
        <v>72</v>
      </c>
      <c r="F7">
        <v>93972.943511725898</v>
      </c>
      <c r="G7">
        <v>0.84390270418489799</v>
      </c>
      <c r="H7">
        <v>0.84390270418489799</v>
      </c>
      <c r="I7">
        <v>0.37224396829575301</v>
      </c>
      <c r="J7">
        <v>-1.2885516854655299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0.39541463402052601</v>
      </c>
      <c r="V7">
        <v>0.60255569010287702</v>
      </c>
      <c r="W7">
        <v>0</v>
      </c>
      <c r="X7">
        <v>2.02967587659723E-3</v>
      </c>
      <c r="Y7">
        <v>0</v>
      </c>
      <c r="Z7">
        <v>0</v>
      </c>
    </row>
    <row r="8" spans="1:26" x14ac:dyDescent="0.25">
      <c r="A8">
        <v>979379455</v>
      </c>
      <c r="B8">
        <v>862020</v>
      </c>
      <c r="C8">
        <v>86</v>
      </c>
      <c r="D8">
        <v>2020</v>
      </c>
      <c r="E8" t="s">
        <v>73</v>
      </c>
      <c r="F8">
        <v>26036.7688452783</v>
      </c>
      <c r="G8">
        <v>0.69917120519547105</v>
      </c>
      <c r="H8">
        <v>0.69917120519547105</v>
      </c>
      <c r="I8">
        <v>-0.120718001142829</v>
      </c>
      <c r="J8">
        <v>-0.24037969700527601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</v>
      </c>
      <c r="Y8">
        <v>0</v>
      </c>
      <c r="Z8">
        <v>0</v>
      </c>
    </row>
    <row r="9" spans="1:26" x14ac:dyDescent="0.25">
      <c r="A9">
        <v>979399901</v>
      </c>
      <c r="B9">
        <v>932020</v>
      </c>
      <c r="C9">
        <v>93</v>
      </c>
      <c r="D9">
        <v>2020</v>
      </c>
      <c r="E9" t="s">
        <v>74</v>
      </c>
      <c r="F9">
        <v>3679.8174920648398</v>
      </c>
      <c r="G9">
        <v>1.4524371706801</v>
      </c>
      <c r="H9">
        <v>1.4524371706801</v>
      </c>
      <c r="I9">
        <v>-0.143530011981089</v>
      </c>
      <c r="J9">
        <v>-0.26319170784353602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</v>
      </c>
      <c r="Y9">
        <v>0</v>
      </c>
      <c r="Z9">
        <v>0</v>
      </c>
    </row>
    <row r="10" spans="1:26" x14ac:dyDescent="0.25">
      <c r="A10">
        <v>938260494</v>
      </c>
      <c r="B10">
        <v>1032020</v>
      </c>
      <c r="C10">
        <v>103</v>
      </c>
      <c r="D10">
        <v>2020</v>
      </c>
      <c r="E10" t="s">
        <v>75</v>
      </c>
      <c r="F10">
        <v>8847.4244705896999</v>
      </c>
      <c r="G10">
        <v>0.91350213330135699</v>
      </c>
      <c r="H10">
        <v>0.91350213330135699</v>
      </c>
      <c r="I10">
        <v>2.0964763846283798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1:26" x14ac:dyDescent="0.25">
      <c r="A11">
        <v>925174343</v>
      </c>
      <c r="B11">
        <v>1062020</v>
      </c>
      <c r="C11">
        <v>106</v>
      </c>
      <c r="D11">
        <v>2020</v>
      </c>
      <c r="E11" t="s">
        <v>260</v>
      </c>
      <c r="F11">
        <v>2622.7208648544602</v>
      </c>
      <c r="G11">
        <v>0.95583376038865397</v>
      </c>
      <c r="H11">
        <v>0.95583376038865397</v>
      </c>
      <c r="I11">
        <v>-2.0473228160821502</v>
      </c>
      <c r="J11">
        <v>-1.8275168877675101</v>
      </c>
      <c r="K11">
        <v>0</v>
      </c>
      <c r="L11">
        <v>0</v>
      </c>
      <c r="M11">
        <v>0</v>
      </c>
      <c r="N11">
        <v>0.15665438414807101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0.84334561585192802</v>
      </c>
      <c r="Y11">
        <v>0</v>
      </c>
      <c r="Z11">
        <v>0</v>
      </c>
    </row>
    <row r="12" spans="1:26" x14ac:dyDescent="0.25">
      <c r="A12">
        <v>923152601</v>
      </c>
      <c r="B12">
        <v>1322020</v>
      </c>
      <c r="C12">
        <v>132</v>
      </c>
      <c r="D12">
        <v>2020</v>
      </c>
      <c r="E12" t="s">
        <v>77</v>
      </c>
      <c r="F12">
        <v>26448.293870623798</v>
      </c>
      <c r="G12">
        <v>0.84417513445121195</v>
      </c>
      <c r="H12">
        <v>0.84417513445121195</v>
      </c>
      <c r="I12">
        <v>0.61733311854228701</v>
      </c>
      <c r="J12">
        <v>-1.66545708192294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3.2291772400032802E-2</v>
      </c>
      <c r="V12">
        <v>0.73731831207496501</v>
      </c>
      <c r="W12">
        <v>0</v>
      </c>
      <c r="X12">
        <v>0.23038991552500199</v>
      </c>
      <c r="Y12">
        <v>0</v>
      </c>
      <c r="Z12">
        <v>0</v>
      </c>
    </row>
    <row r="13" spans="1:26" x14ac:dyDescent="0.25">
      <c r="A13">
        <v>921683057</v>
      </c>
      <c r="B13">
        <v>1332020</v>
      </c>
      <c r="C13">
        <v>133</v>
      </c>
      <c r="D13">
        <v>2020</v>
      </c>
      <c r="E13" t="s">
        <v>78</v>
      </c>
      <c r="F13">
        <v>15274.0526145488</v>
      </c>
      <c r="G13">
        <v>1.1027551576486501</v>
      </c>
      <c r="H13">
        <v>1.1027551576486501</v>
      </c>
      <c r="I13">
        <v>1.62679210162668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</row>
    <row r="14" spans="1:26" x14ac:dyDescent="0.25">
      <c r="A14">
        <v>956740134</v>
      </c>
      <c r="B14">
        <v>1382020</v>
      </c>
      <c r="C14">
        <v>138</v>
      </c>
      <c r="D14">
        <v>2020</v>
      </c>
      <c r="E14" t="s">
        <v>79</v>
      </c>
      <c r="F14">
        <v>5038.7217315872804</v>
      </c>
      <c r="G14">
        <v>0.95666122160349298</v>
      </c>
      <c r="H14">
        <v>0.95666122160349298</v>
      </c>
      <c r="I14">
        <v>1.7393503788125</v>
      </c>
      <c r="J14">
        <v>0.23098405875481001</v>
      </c>
      <c r="K14">
        <v>0</v>
      </c>
      <c r="L14">
        <v>0</v>
      </c>
      <c r="M14">
        <v>0</v>
      </c>
      <c r="N14">
        <v>0</v>
      </c>
      <c r="O14">
        <v>0</v>
      </c>
      <c r="P14">
        <v>0.84971086458753697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0.150289135412463</v>
      </c>
      <c r="X14">
        <v>0</v>
      </c>
      <c r="Y14">
        <v>0</v>
      </c>
      <c r="Z14">
        <v>0</v>
      </c>
    </row>
    <row r="15" spans="1:26" x14ac:dyDescent="0.25">
      <c r="A15">
        <v>976723805</v>
      </c>
      <c r="B15">
        <v>1462020</v>
      </c>
      <c r="C15">
        <v>146</v>
      </c>
      <c r="D15">
        <v>2020</v>
      </c>
      <c r="E15" t="s">
        <v>80</v>
      </c>
      <c r="F15">
        <v>17367.0289437918</v>
      </c>
      <c r="G15">
        <v>0.97088173442802295</v>
      </c>
      <c r="H15">
        <v>0.97088173442802295</v>
      </c>
      <c r="I15">
        <v>-1.6769244043596401</v>
      </c>
      <c r="J15">
        <v>-2.0037456989073301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0.44276523608128099</v>
      </c>
      <c r="T15">
        <v>0</v>
      </c>
      <c r="U15">
        <v>0.166573702414544</v>
      </c>
      <c r="V15">
        <v>0</v>
      </c>
      <c r="W15">
        <v>0.39066106150417501</v>
      </c>
      <c r="X15">
        <v>0</v>
      </c>
      <c r="Y15">
        <v>0</v>
      </c>
      <c r="Z15">
        <v>0</v>
      </c>
    </row>
    <row r="16" spans="1:26" x14ac:dyDescent="0.25">
      <c r="A16">
        <v>923993355</v>
      </c>
      <c r="B16">
        <v>1642020</v>
      </c>
      <c r="C16">
        <v>164</v>
      </c>
      <c r="D16">
        <v>2020</v>
      </c>
      <c r="E16" t="s">
        <v>261</v>
      </c>
      <c r="F16">
        <v>12639.028746870201</v>
      </c>
      <c r="G16">
        <v>0.98472305917840697</v>
      </c>
      <c r="H16">
        <v>0.98472305917840697</v>
      </c>
      <c r="I16">
        <v>1.5369909739695999</v>
      </c>
      <c r="J16">
        <v>8.1342766075831699E-2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0.94660901422515698</v>
      </c>
      <c r="R16">
        <v>0</v>
      </c>
      <c r="S16">
        <v>0</v>
      </c>
      <c r="T16">
        <v>0</v>
      </c>
      <c r="U16">
        <v>9.2327668027414999E-3</v>
      </c>
      <c r="V16">
        <v>0</v>
      </c>
      <c r="W16">
        <v>0</v>
      </c>
      <c r="X16">
        <v>4.4158218972101503E-2</v>
      </c>
      <c r="Y16">
        <v>0</v>
      </c>
      <c r="Z16">
        <v>0</v>
      </c>
    </row>
    <row r="17" spans="1:26" x14ac:dyDescent="0.25">
      <c r="A17">
        <v>919884452</v>
      </c>
      <c r="B17">
        <v>1732020</v>
      </c>
      <c r="C17">
        <v>173</v>
      </c>
      <c r="D17">
        <v>2020</v>
      </c>
      <c r="E17" t="s">
        <v>82</v>
      </c>
      <c r="F17">
        <v>10163.8589425882</v>
      </c>
      <c r="G17">
        <v>0.46774605610915998</v>
      </c>
      <c r="H17">
        <v>0.46774605610915998</v>
      </c>
      <c r="I17">
        <v>2.0811255329949598</v>
      </c>
      <c r="J17">
        <v>1.05820310366074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0.460503383428295</v>
      </c>
      <c r="S17">
        <v>0</v>
      </c>
      <c r="T17">
        <v>0</v>
      </c>
      <c r="U17">
        <v>0</v>
      </c>
      <c r="V17">
        <v>0</v>
      </c>
      <c r="W17">
        <v>0</v>
      </c>
      <c r="X17">
        <v>0.539496616571705</v>
      </c>
      <c r="Y17">
        <v>0</v>
      </c>
      <c r="Z17">
        <v>0</v>
      </c>
    </row>
    <row r="18" spans="1:26" x14ac:dyDescent="0.25">
      <c r="A18">
        <v>916069634</v>
      </c>
      <c r="B18">
        <v>1972020</v>
      </c>
      <c r="C18">
        <v>197</v>
      </c>
      <c r="D18">
        <v>2020</v>
      </c>
      <c r="E18" t="s">
        <v>83</v>
      </c>
      <c r="F18">
        <v>27353.135792419202</v>
      </c>
      <c r="G18">
        <v>0.46581774621205102</v>
      </c>
      <c r="H18">
        <v>0.46581774621205102</v>
      </c>
      <c r="I18">
        <v>-2.1782886587443802</v>
      </c>
      <c r="J18">
        <v>-2.74664748271642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0.15155230087358501</v>
      </c>
      <c r="W18">
        <v>0</v>
      </c>
      <c r="X18">
        <v>0.84844769912641504</v>
      </c>
      <c r="Y18">
        <v>0</v>
      </c>
      <c r="Z18">
        <v>0</v>
      </c>
    </row>
    <row r="19" spans="1:26" x14ac:dyDescent="0.25">
      <c r="A19">
        <v>978631029</v>
      </c>
      <c r="B19">
        <v>2152020</v>
      </c>
      <c r="C19">
        <v>215</v>
      </c>
      <c r="D19">
        <v>2020</v>
      </c>
      <c r="E19" t="s">
        <v>84</v>
      </c>
      <c r="F19">
        <v>195554.68504357501</v>
      </c>
      <c r="G19">
        <v>0.93711559368059905</v>
      </c>
      <c r="H19">
        <v>0.93711559368059905</v>
      </c>
      <c r="I19">
        <v>0.745564696261525</v>
      </c>
      <c r="J19">
        <v>0.116580213703153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0.82408961297168903</v>
      </c>
      <c r="T19">
        <v>0</v>
      </c>
      <c r="U19">
        <v>3.0184425367389401E-2</v>
      </c>
      <c r="V19">
        <v>0</v>
      </c>
      <c r="W19">
        <v>0.145725961660921</v>
      </c>
      <c r="X19">
        <v>0</v>
      </c>
      <c r="Y19">
        <v>0</v>
      </c>
      <c r="Z19">
        <v>0</v>
      </c>
    </row>
    <row r="20" spans="1:26" x14ac:dyDescent="0.25">
      <c r="A20">
        <v>979151950</v>
      </c>
      <c r="B20">
        <v>2272020</v>
      </c>
      <c r="C20">
        <v>227</v>
      </c>
      <c r="D20">
        <v>2020</v>
      </c>
      <c r="E20" t="s">
        <v>85</v>
      </c>
      <c r="F20">
        <v>220060.71294730701</v>
      </c>
      <c r="G20">
        <v>0.74919778016294303</v>
      </c>
      <c r="H20">
        <v>0.74919778016294303</v>
      </c>
      <c r="I20">
        <v>0.52524600215248995</v>
      </c>
      <c r="J20">
        <v>0.19508992653656301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0.59808351990796904</v>
      </c>
      <c r="T20">
        <v>0</v>
      </c>
      <c r="U20">
        <v>0.28284088537176</v>
      </c>
      <c r="V20">
        <v>0</v>
      </c>
      <c r="W20">
        <v>0.119075594720271</v>
      </c>
      <c r="X20">
        <v>0</v>
      </c>
      <c r="Y20">
        <v>0</v>
      </c>
      <c r="Z20">
        <v>0</v>
      </c>
    </row>
    <row r="21" spans="1:26" x14ac:dyDescent="0.25">
      <c r="A21">
        <v>919415096</v>
      </c>
      <c r="B21">
        <v>2382020</v>
      </c>
      <c r="C21">
        <v>238</v>
      </c>
      <c r="D21">
        <v>2020</v>
      </c>
      <c r="E21" t="s">
        <v>86</v>
      </c>
      <c r="F21">
        <v>5768.1082836873902</v>
      </c>
      <c r="G21">
        <v>0.51652936970682894</v>
      </c>
      <c r="H21">
        <v>0.51652936970682894</v>
      </c>
      <c r="I21">
        <v>-3.1687675566224902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</row>
    <row r="22" spans="1:26" x14ac:dyDescent="0.25">
      <c r="A22">
        <v>971058854</v>
      </c>
      <c r="B22">
        <v>2492020</v>
      </c>
      <c r="C22">
        <v>249</v>
      </c>
      <c r="D22">
        <v>2020</v>
      </c>
      <c r="E22" t="s">
        <v>87</v>
      </c>
      <c r="F22">
        <v>103032.026996575</v>
      </c>
      <c r="G22">
        <v>0.37170341330912399</v>
      </c>
      <c r="H22">
        <v>0.37170341330912399</v>
      </c>
      <c r="I22">
        <v>1.8521222883884401</v>
      </c>
      <c r="J22">
        <v>-0.22193470716442801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0.66011811961554101</v>
      </c>
      <c r="W22">
        <v>0</v>
      </c>
      <c r="X22">
        <v>0.33988188038445899</v>
      </c>
      <c r="Y22">
        <v>0</v>
      </c>
      <c r="Z22">
        <v>0</v>
      </c>
    </row>
    <row r="23" spans="1:26" x14ac:dyDescent="0.25">
      <c r="A23">
        <v>955996836</v>
      </c>
      <c r="B23">
        <v>2512020</v>
      </c>
      <c r="C23">
        <v>251</v>
      </c>
      <c r="D23">
        <v>2020</v>
      </c>
      <c r="E23" t="s">
        <v>88</v>
      </c>
      <c r="F23">
        <v>15305.350030957199</v>
      </c>
      <c r="G23">
        <v>0.59511077411018798</v>
      </c>
      <c r="H23">
        <v>0.59511077411018798</v>
      </c>
      <c r="I23">
        <v>-0.71782916936647101</v>
      </c>
      <c r="J23">
        <v>-1.9616104517462101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0.37968353065131599</v>
      </c>
      <c r="W23">
        <v>0</v>
      </c>
      <c r="X23">
        <v>0.62031646934868401</v>
      </c>
      <c r="Y23">
        <v>0</v>
      </c>
      <c r="Z23">
        <v>0</v>
      </c>
    </row>
    <row r="24" spans="1:26" x14ac:dyDescent="0.25">
      <c r="A24">
        <v>918312730</v>
      </c>
      <c r="B24">
        <v>2572020</v>
      </c>
      <c r="C24">
        <v>257</v>
      </c>
      <c r="D24">
        <v>2020</v>
      </c>
      <c r="E24" t="s">
        <v>89</v>
      </c>
      <c r="F24">
        <v>20178.257760705099</v>
      </c>
      <c r="G24">
        <v>0.46041353116999401</v>
      </c>
      <c r="H24">
        <v>0.46041353116999401</v>
      </c>
      <c r="I24">
        <v>-0.56200915214535796</v>
      </c>
      <c r="J24">
        <v>-0.67319935802953002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1.37941978148659E-2</v>
      </c>
      <c r="V24">
        <v>0</v>
      </c>
      <c r="W24">
        <v>0</v>
      </c>
      <c r="X24">
        <v>0.98620580218513398</v>
      </c>
      <c r="Y24">
        <v>0</v>
      </c>
      <c r="Z24">
        <v>0</v>
      </c>
    </row>
    <row r="25" spans="1:26" x14ac:dyDescent="0.25">
      <c r="A25">
        <v>984882114</v>
      </c>
      <c r="B25">
        <v>2692020</v>
      </c>
      <c r="C25">
        <v>269</v>
      </c>
      <c r="D25">
        <v>2020</v>
      </c>
      <c r="E25" t="s">
        <v>90</v>
      </c>
      <c r="F25">
        <v>65902.367159887101</v>
      </c>
      <c r="G25">
        <v>0.59208872012765901</v>
      </c>
      <c r="H25">
        <v>0.59208872012765901</v>
      </c>
      <c r="I25">
        <v>-1.69491489537499</v>
      </c>
      <c r="J25">
        <v>-2.1193086761649602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6.1945945357999098E-2</v>
      </c>
      <c r="V25">
        <v>0.115776030624492</v>
      </c>
      <c r="W25">
        <v>0</v>
      </c>
      <c r="X25">
        <v>0.82227802401750905</v>
      </c>
      <c r="Y25">
        <v>0</v>
      </c>
      <c r="Z25">
        <v>0</v>
      </c>
    </row>
    <row r="26" spans="1:26" x14ac:dyDescent="0.25">
      <c r="A26">
        <v>971589752</v>
      </c>
      <c r="B26">
        <v>2752020</v>
      </c>
      <c r="C26">
        <v>275</v>
      </c>
      <c r="D26">
        <v>2020</v>
      </c>
      <c r="E26" t="s">
        <v>91</v>
      </c>
      <c r="F26">
        <v>14548.817403957601</v>
      </c>
      <c r="G26">
        <v>0.67672558771046198</v>
      </c>
      <c r="H26">
        <v>0.67672558771046198</v>
      </c>
      <c r="I26">
        <v>0.15360006255914099</v>
      </c>
      <c r="J26">
        <v>3.3938366696692999E-2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</v>
      </c>
      <c r="Y26">
        <v>0</v>
      </c>
      <c r="Z26">
        <v>0</v>
      </c>
    </row>
    <row r="27" spans="1:26" x14ac:dyDescent="0.25">
      <c r="A27">
        <v>916319908</v>
      </c>
      <c r="B27">
        <v>2952020</v>
      </c>
      <c r="C27">
        <v>295</v>
      </c>
      <c r="D27">
        <v>2020</v>
      </c>
      <c r="E27" t="s">
        <v>92</v>
      </c>
      <c r="F27">
        <v>10129.771464349</v>
      </c>
      <c r="G27">
        <v>1.0551638377222501</v>
      </c>
      <c r="H27">
        <v>1.0551638377222501</v>
      </c>
      <c r="I27">
        <v>3.6745078407904801E-2</v>
      </c>
      <c r="J27">
        <v>-0.12242891638101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0.47744674722089497</v>
      </c>
      <c r="X27">
        <v>0.52255325277910503</v>
      </c>
      <c r="Y27">
        <v>0</v>
      </c>
      <c r="Z27">
        <v>0</v>
      </c>
    </row>
    <row r="28" spans="1:26" x14ac:dyDescent="0.25">
      <c r="A28">
        <v>960684737</v>
      </c>
      <c r="B28">
        <v>3112020</v>
      </c>
      <c r="C28">
        <v>311</v>
      </c>
      <c r="D28">
        <v>2020</v>
      </c>
      <c r="E28" t="s">
        <v>93</v>
      </c>
      <c r="F28">
        <v>56281.777838264199</v>
      </c>
      <c r="G28">
        <v>1.0648895574961501</v>
      </c>
      <c r="H28">
        <v>1.0648895574961501</v>
      </c>
      <c r="I28">
        <v>-0.49447260117844699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0</v>
      </c>
    </row>
    <row r="29" spans="1:26" x14ac:dyDescent="0.25">
      <c r="A29" s="196">
        <v>962986633</v>
      </c>
      <c r="B29" s="196">
        <v>3192020</v>
      </c>
      <c r="C29" s="196">
        <v>319</v>
      </c>
      <c r="D29" s="196">
        <v>2020</v>
      </c>
      <c r="E29" s="196" t="s">
        <v>55</v>
      </c>
      <c r="F29" s="196">
        <v>151457.33921634901</v>
      </c>
      <c r="G29" s="196">
        <v>0.87182680202840002</v>
      </c>
      <c r="H29" s="196">
        <v>0.87182680202840002</v>
      </c>
      <c r="I29" s="196">
        <v>3.0803368259871502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1</v>
      </c>
      <c r="W29" s="196">
        <v>0</v>
      </c>
      <c r="X29" s="196">
        <v>0</v>
      </c>
      <c r="Y29" s="196">
        <v>0</v>
      </c>
      <c r="Z29" s="196">
        <v>0</v>
      </c>
    </row>
    <row r="30" spans="1:26" x14ac:dyDescent="0.25">
      <c r="A30">
        <v>923050612</v>
      </c>
      <c r="B30">
        <v>3432020</v>
      </c>
      <c r="C30">
        <v>343</v>
      </c>
      <c r="D30">
        <v>2020</v>
      </c>
      <c r="E30" t="s">
        <v>94</v>
      </c>
      <c r="F30">
        <v>4345.1096622596297</v>
      </c>
      <c r="G30">
        <v>0.59350492832321899</v>
      </c>
      <c r="H30">
        <v>0.59350492832321899</v>
      </c>
      <c r="I30">
        <v>1.62221043573729</v>
      </c>
      <c r="J30">
        <v>1.50185075621346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8.4340835079748794E-3</v>
      </c>
      <c r="X30">
        <v>0.99156591649202497</v>
      </c>
      <c r="Y30">
        <v>0</v>
      </c>
      <c r="Z30">
        <v>0</v>
      </c>
    </row>
    <row r="31" spans="1:26" x14ac:dyDescent="0.25">
      <c r="A31">
        <v>986347801</v>
      </c>
      <c r="B31">
        <v>3542020</v>
      </c>
      <c r="C31">
        <v>354</v>
      </c>
      <c r="D31">
        <v>2020</v>
      </c>
      <c r="E31" t="s">
        <v>95</v>
      </c>
      <c r="F31">
        <v>81916.480000309093</v>
      </c>
      <c r="G31">
        <v>0.61418470433737005</v>
      </c>
      <c r="H31">
        <v>0.61418470433737005</v>
      </c>
      <c r="I31">
        <v>0.62349066209007697</v>
      </c>
      <c r="J31">
        <v>1.1179632632685199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>
        <v>985411131</v>
      </c>
      <c r="B32">
        <v>4332020</v>
      </c>
      <c r="C32">
        <v>433</v>
      </c>
      <c r="D32">
        <v>2020</v>
      </c>
      <c r="E32" t="s">
        <v>96</v>
      </c>
      <c r="F32">
        <v>20826.855343953401</v>
      </c>
      <c r="G32">
        <v>0.99579732257212294</v>
      </c>
      <c r="H32">
        <v>0.99579732257212294</v>
      </c>
      <c r="I32">
        <v>0.76119458981005494</v>
      </c>
      <c r="J32">
        <v>0.65578447410944996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2.3205966887879199E-2</v>
      </c>
      <c r="V32">
        <v>0</v>
      </c>
      <c r="W32">
        <v>0</v>
      </c>
      <c r="X32">
        <v>0.97679403311212099</v>
      </c>
      <c r="Y32">
        <v>0</v>
      </c>
      <c r="Z32">
        <v>0</v>
      </c>
    </row>
    <row r="33" spans="1:26" x14ac:dyDescent="0.25">
      <c r="A33">
        <v>912631532</v>
      </c>
      <c r="B33">
        <v>4602020</v>
      </c>
      <c r="C33">
        <v>460</v>
      </c>
      <c r="D33">
        <v>2020</v>
      </c>
      <c r="E33" t="s">
        <v>97</v>
      </c>
      <c r="F33">
        <v>133958.52432392599</v>
      </c>
      <c r="G33">
        <v>0.82687278008119902</v>
      </c>
      <c r="H33">
        <v>0.82687278008119902</v>
      </c>
      <c r="I33">
        <v>-1.05199439847911</v>
      </c>
      <c r="J33">
        <v>-1.02079754391897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0.27925880767733602</v>
      </c>
      <c r="T33">
        <v>0</v>
      </c>
      <c r="U33">
        <v>0.55287523372368197</v>
      </c>
      <c r="V33">
        <v>0</v>
      </c>
      <c r="W33">
        <v>0.16786595859898201</v>
      </c>
      <c r="X33">
        <v>0</v>
      </c>
      <c r="Y33">
        <v>0</v>
      </c>
      <c r="Z33">
        <v>0</v>
      </c>
    </row>
    <row r="34" spans="1:26" x14ac:dyDescent="0.25">
      <c r="A34">
        <v>968168134</v>
      </c>
      <c r="B34">
        <v>4642020</v>
      </c>
      <c r="C34">
        <v>464</v>
      </c>
      <c r="D34">
        <v>2020</v>
      </c>
      <c r="E34" t="s">
        <v>98</v>
      </c>
      <c r="F34">
        <v>13715.967542902899</v>
      </c>
      <c r="G34">
        <v>0.749062889544025</v>
      </c>
      <c r="H34">
        <v>0.749062889544025</v>
      </c>
      <c r="I34">
        <v>1.0632297666856501</v>
      </c>
      <c r="J34">
        <v>-0.82334560814832403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0.228024882600421</v>
      </c>
      <c r="V34">
        <v>0.64409349089065604</v>
      </c>
      <c r="W34">
        <v>0</v>
      </c>
      <c r="X34">
        <v>0.12788162650892401</v>
      </c>
      <c r="Y34">
        <v>0</v>
      </c>
      <c r="Z34">
        <v>0</v>
      </c>
    </row>
    <row r="35" spans="1:26" x14ac:dyDescent="0.25">
      <c r="A35">
        <v>915635857</v>
      </c>
      <c r="B35">
        <v>5032020</v>
      </c>
      <c r="C35">
        <v>503</v>
      </c>
      <c r="D35">
        <v>2020</v>
      </c>
      <c r="E35" t="s">
        <v>99</v>
      </c>
      <c r="F35">
        <v>132153.701825792</v>
      </c>
      <c r="G35">
        <v>0.68879772966709896</v>
      </c>
      <c r="H35">
        <v>0.68879772966709896</v>
      </c>
      <c r="I35">
        <v>-1.0731342225454099</v>
      </c>
      <c r="J35">
        <v>-1.7579765600936601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0.91695537322860499</v>
      </c>
      <c r="T35">
        <v>0</v>
      </c>
      <c r="U35">
        <v>1.4238705918504299E-2</v>
      </c>
      <c r="V35">
        <v>0</v>
      </c>
      <c r="W35">
        <v>0</v>
      </c>
      <c r="X35">
        <v>6.8805920852890196E-2</v>
      </c>
      <c r="Y35">
        <v>0</v>
      </c>
      <c r="Z35">
        <v>0</v>
      </c>
    </row>
    <row r="36" spans="1:26" x14ac:dyDescent="0.25">
      <c r="A36">
        <v>980038408</v>
      </c>
      <c r="B36">
        <v>5112020</v>
      </c>
      <c r="C36">
        <v>511</v>
      </c>
      <c r="D36">
        <v>2020</v>
      </c>
      <c r="E36" t="s">
        <v>100</v>
      </c>
      <c r="F36">
        <v>201309.06709366001</v>
      </c>
      <c r="G36">
        <v>1.01860205611358</v>
      </c>
      <c r="H36">
        <v>1.01860205611358</v>
      </c>
      <c r="I36">
        <v>0.20241919532486699</v>
      </c>
      <c r="J36">
        <v>-2.9368696126893901E-2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6.8718410393460896E-2</v>
      </c>
      <c r="T36">
        <v>0</v>
      </c>
      <c r="U36">
        <v>0</v>
      </c>
      <c r="V36">
        <v>0</v>
      </c>
      <c r="W36">
        <v>0.83515254557415097</v>
      </c>
      <c r="X36">
        <v>9.6129044032387895E-2</v>
      </c>
      <c r="Y36">
        <v>0</v>
      </c>
      <c r="Z36">
        <v>0</v>
      </c>
    </row>
    <row r="37" spans="1:26" x14ac:dyDescent="0.25">
      <c r="A37">
        <v>976944801</v>
      </c>
      <c r="B37">
        <v>5662020</v>
      </c>
      <c r="C37">
        <v>566</v>
      </c>
      <c r="D37">
        <v>2020</v>
      </c>
      <c r="E37" t="s">
        <v>101</v>
      </c>
      <c r="F37">
        <v>256355.54626938299</v>
      </c>
      <c r="G37">
        <v>1.0350739454670601</v>
      </c>
      <c r="H37">
        <v>1.0350739454670601</v>
      </c>
      <c r="I37">
        <v>-1.1855451312648499</v>
      </c>
      <c r="J37">
        <v>-1.3440184300562801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0.38896008221724998</v>
      </c>
      <c r="T37">
        <v>0</v>
      </c>
      <c r="U37">
        <v>0.33321649768185002</v>
      </c>
      <c r="V37">
        <v>0</v>
      </c>
      <c r="W37">
        <v>0</v>
      </c>
      <c r="X37">
        <v>0.2778234201009</v>
      </c>
      <c r="Y37">
        <v>0</v>
      </c>
      <c r="Z37">
        <v>0</v>
      </c>
    </row>
    <row r="38" spans="1:26" x14ac:dyDescent="0.25">
      <c r="A38">
        <v>917856222</v>
      </c>
      <c r="B38">
        <v>5912020</v>
      </c>
      <c r="C38">
        <v>591</v>
      </c>
      <c r="D38">
        <v>2020</v>
      </c>
      <c r="E38" t="s">
        <v>102</v>
      </c>
      <c r="F38">
        <v>7018.9173158948597</v>
      </c>
      <c r="G38">
        <v>0.74150862765629699</v>
      </c>
      <c r="H38">
        <v>0.74150862765629699</v>
      </c>
      <c r="I38">
        <v>0.65931036364998796</v>
      </c>
      <c r="J38">
        <v>-0.27701270191746002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0.27583619742521398</v>
      </c>
      <c r="W38">
        <v>0</v>
      </c>
      <c r="X38">
        <v>0.72416380257478596</v>
      </c>
      <c r="Y38">
        <v>0</v>
      </c>
      <c r="Z38">
        <v>0</v>
      </c>
    </row>
    <row r="39" spans="1:26" x14ac:dyDescent="0.25">
      <c r="A39">
        <v>979422679</v>
      </c>
      <c r="B39">
        <v>6112020</v>
      </c>
      <c r="C39">
        <v>611</v>
      </c>
      <c r="D39">
        <v>2020</v>
      </c>
      <c r="E39" t="s">
        <v>103</v>
      </c>
      <c r="F39">
        <v>280533.77724766597</v>
      </c>
      <c r="G39">
        <v>0.82544740171146602</v>
      </c>
      <c r="H39">
        <v>0.82544740171146602</v>
      </c>
      <c r="I39">
        <v>0.28774041267239397</v>
      </c>
      <c r="J39">
        <v>0.19636724707910699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4.6062449867177002E-2</v>
      </c>
      <c r="V39">
        <v>0</v>
      </c>
      <c r="W39">
        <v>0</v>
      </c>
      <c r="X39">
        <v>0.953937550132823</v>
      </c>
      <c r="Y39">
        <v>0</v>
      </c>
      <c r="Z39">
        <v>0</v>
      </c>
    </row>
    <row r="40" spans="1:26" x14ac:dyDescent="0.25">
      <c r="A40">
        <v>981915550</v>
      </c>
      <c r="B40">
        <v>6152020</v>
      </c>
      <c r="C40">
        <v>615</v>
      </c>
      <c r="D40">
        <v>2020</v>
      </c>
      <c r="E40" t="s">
        <v>104</v>
      </c>
      <c r="F40">
        <v>137975.79624936299</v>
      </c>
      <c r="G40">
        <v>0.94649716606766399</v>
      </c>
      <c r="H40">
        <v>0.94649716606766399</v>
      </c>
      <c r="I40">
        <v>0.119661695862448</v>
      </c>
      <c r="J40">
        <v>-4.1182021036332804E-3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6.5796171307814502E-3</v>
      </c>
      <c r="T40">
        <v>0</v>
      </c>
      <c r="U40">
        <v>0</v>
      </c>
      <c r="V40">
        <v>0</v>
      </c>
      <c r="W40">
        <v>0</v>
      </c>
      <c r="X40">
        <v>0.99342038286921897</v>
      </c>
      <c r="Y40">
        <v>0</v>
      </c>
      <c r="Z40">
        <v>0</v>
      </c>
    </row>
    <row r="41" spans="1:26" x14ac:dyDescent="0.25">
      <c r="A41">
        <v>982974011</v>
      </c>
      <c r="B41">
        <v>6242020</v>
      </c>
      <c r="C41">
        <v>624</v>
      </c>
      <c r="D41">
        <v>2020</v>
      </c>
      <c r="E41" t="s">
        <v>105</v>
      </c>
      <c r="F41">
        <v>274705.35937874002</v>
      </c>
      <c r="G41">
        <v>0.58711269231587504</v>
      </c>
      <c r="H41">
        <v>0.58711269231587504</v>
      </c>
      <c r="I41">
        <v>-0.327028040804339</v>
      </c>
      <c r="J41">
        <v>-0.44962938132487801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3.5521187532092303E-2</v>
      </c>
      <c r="X41">
        <v>0.96447881246790801</v>
      </c>
      <c r="Y41">
        <v>0</v>
      </c>
      <c r="Z41">
        <v>0</v>
      </c>
    </row>
    <row r="42" spans="1:26" x14ac:dyDescent="0.25">
      <c r="A42">
        <v>918999361</v>
      </c>
      <c r="B42">
        <v>6252020</v>
      </c>
      <c r="C42">
        <v>625</v>
      </c>
      <c r="D42">
        <v>2020</v>
      </c>
      <c r="E42" t="s">
        <v>106</v>
      </c>
      <c r="F42">
        <v>8892.2799381129498</v>
      </c>
      <c r="G42">
        <v>1.10477491501577</v>
      </c>
      <c r="H42">
        <v>1.10477491501577</v>
      </c>
      <c r="I42">
        <v>-1.5592262380996</v>
      </c>
      <c r="J42">
        <v>-1.6788879339620499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1</v>
      </c>
      <c r="Y42">
        <v>0</v>
      </c>
      <c r="Z42">
        <v>0</v>
      </c>
    </row>
    <row r="43" spans="1:26" x14ac:dyDescent="0.25">
      <c r="A43">
        <v>983099807</v>
      </c>
      <c r="B43">
        <v>6372020</v>
      </c>
      <c r="C43">
        <v>637</v>
      </c>
      <c r="D43">
        <v>2020</v>
      </c>
      <c r="E43" t="s">
        <v>107</v>
      </c>
      <c r="F43">
        <v>25756.9328532441</v>
      </c>
      <c r="G43">
        <v>0.60713091933580399</v>
      </c>
      <c r="H43">
        <v>0.60713091933580399</v>
      </c>
      <c r="I43">
        <v>-0.29576212056742401</v>
      </c>
      <c r="J43">
        <v>-0.38704275489226297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3.8854458013428898E-2</v>
      </c>
      <c r="T43">
        <v>0</v>
      </c>
      <c r="U43">
        <v>0.18975999678125899</v>
      </c>
      <c r="V43">
        <v>0</v>
      </c>
      <c r="W43">
        <v>0.77138554520531299</v>
      </c>
      <c r="X43">
        <v>0</v>
      </c>
      <c r="Y43">
        <v>0</v>
      </c>
      <c r="Z43">
        <v>0</v>
      </c>
    </row>
    <row r="44" spans="1:26" x14ac:dyDescent="0.25">
      <c r="A44">
        <v>985294836</v>
      </c>
      <c r="B44">
        <v>6692020</v>
      </c>
      <c r="C44">
        <v>669</v>
      </c>
      <c r="D44">
        <v>2020</v>
      </c>
      <c r="E44" t="s">
        <v>108</v>
      </c>
      <c r="F44">
        <v>3623.3712689501199</v>
      </c>
      <c r="G44">
        <v>1.0558980258616699</v>
      </c>
      <c r="H44">
        <v>1.0558980258616699</v>
      </c>
      <c r="I44">
        <v>1.2999665636020299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v>0</v>
      </c>
    </row>
    <row r="45" spans="1:26" x14ac:dyDescent="0.25">
      <c r="A45">
        <v>980489698</v>
      </c>
      <c r="B45">
        <v>6752020</v>
      </c>
      <c r="C45">
        <v>675</v>
      </c>
      <c r="D45">
        <v>2020</v>
      </c>
      <c r="E45" t="s">
        <v>109</v>
      </c>
      <c r="F45">
        <v>1018543.0997838</v>
      </c>
      <c r="G45">
        <v>0.86780109834721797</v>
      </c>
      <c r="H45">
        <v>0.86780109834721797</v>
      </c>
      <c r="I45">
        <v>1.2376922528718799</v>
      </c>
      <c r="J45">
        <v>0.97798971057763295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0.15950082690579001</v>
      </c>
      <c r="T45">
        <v>0</v>
      </c>
      <c r="U45">
        <v>0</v>
      </c>
      <c r="V45">
        <v>0</v>
      </c>
      <c r="W45">
        <v>0.48586291957252098</v>
      </c>
      <c r="X45">
        <v>0.35463625352168998</v>
      </c>
      <c r="Y45">
        <v>0</v>
      </c>
      <c r="Z45">
        <v>0</v>
      </c>
    </row>
    <row r="46" spans="1:26" x14ac:dyDescent="0.25">
      <c r="A46">
        <v>988807648</v>
      </c>
      <c r="B46">
        <v>6992020</v>
      </c>
      <c r="C46">
        <v>699</v>
      </c>
      <c r="D46">
        <v>2020</v>
      </c>
      <c r="E46" t="s">
        <v>110</v>
      </c>
      <c r="F46">
        <v>117211.201666715</v>
      </c>
      <c r="G46">
        <v>0.84485352413086801</v>
      </c>
      <c r="H46">
        <v>0.84485352413086801</v>
      </c>
      <c r="I46">
        <v>0.691531476317639</v>
      </c>
      <c r="J46">
        <v>-0.19691026643015999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5.1512632362707797E-2</v>
      </c>
      <c r="V46">
        <v>0.27034905417550298</v>
      </c>
      <c r="W46">
        <v>0</v>
      </c>
      <c r="X46">
        <v>0.67813831346178899</v>
      </c>
      <c r="Y46">
        <v>0</v>
      </c>
      <c r="Z46">
        <v>0</v>
      </c>
    </row>
    <row r="47" spans="1:26" x14ac:dyDescent="0.25">
      <c r="A47">
        <v>921025610</v>
      </c>
      <c r="B47">
        <v>7432020</v>
      </c>
      <c r="C47">
        <v>743</v>
      </c>
      <c r="D47">
        <v>2020</v>
      </c>
      <c r="E47" t="s">
        <v>111</v>
      </c>
      <c r="F47">
        <v>11763.931776175101</v>
      </c>
      <c r="G47">
        <v>1.16960393602598</v>
      </c>
      <c r="H47">
        <v>1.16960393602598</v>
      </c>
      <c r="I47">
        <v>-6.0807949305199803E-2</v>
      </c>
      <c r="J47">
        <v>-0.18046964516764699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</v>
      </c>
      <c r="Y47">
        <v>0</v>
      </c>
      <c r="Z47">
        <v>0</v>
      </c>
    </row>
    <row r="48" spans="1:26" x14ac:dyDescent="0.25">
      <c r="A48">
        <v>915729290</v>
      </c>
      <c r="B48">
        <v>7532020</v>
      </c>
      <c r="C48">
        <v>753</v>
      </c>
      <c r="D48">
        <v>2020</v>
      </c>
      <c r="E48" t="s">
        <v>112</v>
      </c>
      <c r="F48">
        <v>19085.9123227411</v>
      </c>
      <c r="G48">
        <v>0.62188711189975598</v>
      </c>
      <c r="H48">
        <v>0.62188711189975598</v>
      </c>
      <c r="I48">
        <v>-1.5382795740797299</v>
      </c>
      <c r="J48">
        <v>-1.6913096851153699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0.40320714605862901</v>
      </c>
      <c r="X48">
        <v>0.59679285394137105</v>
      </c>
      <c r="Y48">
        <v>0</v>
      </c>
      <c r="Z48">
        <v>0</v>
      </c>
    </row>
    <row r="49" spans="1:26" x14ac:dyDescent="0.25">
      <c r="A49">
        <v>998509289</v>
      </c>
      <c r="B49">
        <v>8522020</v>
      </c>
      <c r="C49">
        <v>852</v>
      </c>
      <c r="D49">
        <v>2020</v>
      </c>
      <c r="E49" t="s">
        <v>113</v>
      </c>
      <c r="F49">
        <v>22139.203448075201</v>
      </c>
      <c r="G49">
        <v>1.03265367798045</v>
      </c>
      <c r="H49">
        <v>1.03265367798045</v>
      </c>
      <c r="I49">
        <v>3.0803368259871502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1B02-16BC-4F72-824A-8CAC8AB15019}">
  <sheetPr>
    <tabColor theme="7" tint="0.79998168889431442"/>
  </sheetPr>
  <dimension ref="A1:Y511"/>
  <sheetViews>
    <sheetView workbookViewId="0">
      <pane xSplit="5" ySplit="1" topLeftCell="F321" activePane="bottomRight" state="frozen"/>
      <selection pane="topRight" activeCell="F35" sqref="F35"/>
      <selection pane="bottomLeft" activeCell="F35" sqref="F35"/>
      <selection pane="bottomRight" activeCell="S338" sqref="S338"/>
    </sheetView>
  </sheetViews>
  <sheetFormatPr baseColWidth="10" defaultColWidth="11.42578125" defaultRowHeight="15" x14ac:dyDescent="0.25"/>
  <cols>
    <col min="1" max="1" width="9.7109375" style="105" customWidth="1"/>
    <col min="2" max="2" width="7.7109375" style="105" customWidth="1"/>
    <col min="3" max="3" width="3.7109375" style="105" customWidth="1"/>
    <col min="4" max="4" width="4.7109375" style="105" customWidth="1"/>
    <col min="5" max="5" width="38.7109375" style="105" customWidth="1"/>
    <col min="6" max="6" width="12.7109375" style="105" customWidth="1"/>
    <col min="7" max="7" width="11.7109375" style="105" customWidth="1"/>
    <col min="8" max="8" width="13.7109375" style="105" customWidth="1"/>
    <col min="9" max="9" width="11.7109375" style="105" customWidth="1"/>
    <col min="10" max="10" width="13.7109375" style="105" customWidth="1"/>
    <col min="11" max="14" width="11.7109375" style="105" customWidth="1"/>
    <col min="15" max="16" width="9.7109375" style="105" customWidth="1"/>
    <col min="17" max="17" width="10.7109375" style="105" customWidth="1"/>
    <col min="18" max="18" width="9.7109375" style="105" customWidth="1"/>
    <col min="19" max="21" width="11.7109375" style="105" customWidth="1"/>
    <col min="22" max="22" width="9.7109375" style="105" customWidth="1"/>
    <col min="23" max="24" width="11.7109375" style="105" customWidth="1"/>
    <col min="25" max="25" width="7.7109375" style="105" customWidth="1"/>
    <col min="26" max="16384" width="11.42578125" style="105"/>
  </cols>
  <sheetData>
    <row r="1" spans="1:25" x14ac:dyDescent="0.25">
      <c r="A1" t="s">
        <v>56</v>
      </c>
      <c r="B1" t="s">
        <v>114</v>
      </c>
      <c r="C1" t="s">
        <v>42</v>
      </c>
      <c r="D1" t="s">
        <v>115</v>
      </c>
      <c r="E1" t="s">
        <v>116</v>
      </c>
      <c r="F1" t="s">
        <v>180</v>
      </c>
      <c r="G1" t="s">
        <v>181</v>
      </c>
      <c r="H1" t="s">
        <v>182</v>
      </c>
      <c r="I1" t="s">
        <v>183</v>
      </c>
      <c r="J1" t="s">
        <v>184</v>
      </c>
      <c r="K1" t="s">
        <v>185</v>
      </c>
      <c r="L1" t="s">
        <v>186</v>
      </c>
      <c r="M1" t="s">
        <v>187</v>
      </c>
      <c r="N1" t="s">
        <v>188</v>
      </c>
      <c r="O1" t="s">
        <v>189</v>
      </c>
      <c r="P1" t="s">
        <v>190</v>
      </c>
      <c r="Q1" t="s">
        <v>191</v>
      </c>
      <c r="R1" t="s">
        <v>192</v>
      </c>
      <c r="S1" t="s">
        <v>193</v>
      </c>
      <c r="T1" t="s">
        <v>194</v>
      </c>
      <c r="U1" t="s">
        <v>195</v>
      </c>
      <c r="V1" t="s">
        <v>196</v>
      </c>
      <c r="W1" t="s">
        <v>197</v>
      </c>
      <c r="X1" t="s">
        <v>198</v>
      </c>
      <c r="Y1" t="s">
        <v>199</v>
      </c>
    </row>
    <row r="2" spans="1:25" x14ac:dyDescent="0.25">
      <c r="A2">
        <v>971029390</v>
      </c>
      <c r="B2">
        <v>72020</v>
      </c>
      <c r="C2">
        <v>7</v>
      </c>
      <c r="D2">
        <v>2020</v>
      </c>
      <c r="E2" t="s">
        <v>67</v>
      </c>
      <c r="F2">
        <v>1501</v>
      </c>
      <c r="G2">
        <v>1751</v>
      </c>
      <c r="H2">
        <v>0</v>
      </c>
      <c r="I2">
        <v>250.288014055285</v>
      </c>
      <c r="J2">
        <v>0</v>
      </c>
      <c r="K2">
        <v>0</v>
      </c>
      <c r="L2">
        <v>0</v>
      </c>
      <c r="M2">
        <v>0</v>
      </c>
      <c r="N2">
        <v>3502.2880140552902</v>
      </c>
      <c r="O2">
        <v>0</v>
      </c>
      <c r="P2">
        <v>0</v>
      </c>
      <c r="Q2">
        <v>76485.279999999999</v>
      </c>
      <c r="R2">
        <v>2702</v>
      </c>
      <c r="S2">
        <v>0</v>
      </c>
      <c r="T2">
        <v>10143.279934055299</v>
      </c>
      <c r="U2">
        <v>8489.5499999999993</v>
      </c>
      <c r="V2">
        <v>0</v>
      </c>
      <c r="W2">
        <v>8560.65</v>
      </c>
      <c r="X2">
        <v>62.08</v>
      </c>
      <c r="Y2">
        <v>1</v>
      </c>
    </row>
    <row r="3" spans="1:25" x14ac:dyDescent="0.25">
      <c r="A3">
        <v>971029390</v>
      </c>
      <c r="B3">
        <v>72019</v>
      </c>
      <c r="C3">
        <v>7</v>
      </c>
      <c r="D3">
        <v>2019</v>
      </c>
      <c r="E3" t="s">
        <v>67</v>
      </c>
      <c r="F3">
        <v>1592.9017857142901</v>
      </c>
      <c r="G3">
        <v>1720.3339285714301</v>
      </c>
      <c r="H3">
        <v>0</v>
      </c>
      <c r="I3">
        <v>250.288014055285</v>
      </c>
      <c r="J3">
        <v>0</v>
      </c>
      <c r="K3">
        <v>0</v>
      </c>
      <c r="L3">
        <v>0</v>
      </c>
      <c r="M3">
        <v>0</v>
      </c>
      <c r="N3">
        <v>3563.5237283410002</v>
      </c>
      <c r="O3">
        <v>0</v>
      </c>
      <c r="P3">
        <v>0</v>
      </c>
      <c r="Q3">
        <v>80968.67</v>
      </c>
      <c r="R3">
        <v>2647</v>
      </c>
      <c r="S3">
        <v>0</v>
      </c>
      <c r="T3">
        <v>10380.410233340999</v>
      </c>
      <c r="U3">
        <v>8489.5499999999993</v>
      </c>
      <c r="V3">
        <v>0</v>
      </c>
      <c r="W3">
        <v>8560.65</v>
      </c>
      <c r="X3">
        <v>62.08</v>
      </c>
      <c r="Y3">
        <v>1</v>
      </c>
    </row>
    <row r="4" spans="1:25" x14ac:dyDescent="0.25">
      <c r="A4">
        <v>971029390</v>
      </c>
      <c r="B4">
        <v>72016</v>
      </c>
      <c r="C4">
        <v>7</v>
      </c>
      <c r="D4">
        <v>2016</v>
      </c>
      <c r="E4" t="s">
        <v>67</v>
      </c>
      <c r="F4">
        <v>2494.5797665369701</v>
      </c>
      <c r="G4">
        <v>2035.5233463034999</v>
      </c>
      <c r="H4">
        <v>1985.13910505837</v>
      </c>
      <c r="I4">
        <v>250.288014055285</v>
      </c>
      <c r="J4">
        <v>0</v>
      </c>
      <c r="K4">
        <v>0</v>
      </c>
      <c r="L4">
        <v>44.785992217898801</v>
      </c>
      <c r="M4">
        <v>0</v>
      </c>
      <c r="N4">
        <v>2750.4660296194902</v>
      </c>
      <c r="O4">
        <v>0</v>
      </c>
      <c r="P4">
        <v>0</v>
      </c>
      <c r="Q4">
        <v>12983.55</v>
      </c>
      <c r="R4">
        <v>944</v>
      </c>
      <c r="S4">
        <v>0</v>
      </c>
      <c r="T4">
        <v>4363.1188546194899</v>
      </c>
      <c r="U4">
        <v>7988.13</v>
      </c>
      <c r="V4">
        <v>0</v>
      </c>
      <c r="W4">
        <v>5366.64</v>
      </c>
      <c r="X4">
        <v>62.08</v>
      </c>
      <c r="Y4">
        <v>1</v>
      </c>
    </row>
    <row r="5" spans="1:25" x14ac:dyDescent="0.25">
      <c r="A5">
        <v>971029390</v>
      </c>
      <c r="B5">
        <v>72018</v>
      </c>
      <c r="C5">
        <v>7</v>
      </c>
      <c r="D5">
        <v>2018</v>
      </c>
      <c r="E5" t="s">
        <v>67</v>
      </c>
      <c r="F5">
        <v>2176.109375</v>
      </c>
      <c r="G5">
        <v>2063.9715073529401</v>
      </c>
      <c r="H5">
        <v>0</v>
      </c>
      <c r="I5">
        <v>250.288014055285</v>
      </c>
      <c r="J5">
        <v>0</v>
      </c>
      <c r="K5">
        <v>0</v>
      </c>
      <c r="L5">
        <v>43.374080882352899</v>
      </c>
      <c r="M5">
        <v>0</v>
      </c>
      <c r="N5">
        <v>4446.9948155258699</v>
      </c>
      <c r="O5">
        <v>0</v>
      </c>
      <c r="P5">
        <v>0</v>
      </c>
      <c r="Q5">
        <v>80660.62</v>
      </c>
      <c r="R5">
        <v>2772</v>
      </c>
      <c r="S5">
        <v>710.04797047970499</v>
      </c>
      <c r="T5">
        <v>12083.0647160056</v>
      </c>
      <c r="U5">
        <v>8489.5499999999993</v>
      </c>
      <c r="V5">
        <v>0</v>
      </c>
      <c r="W5">
        <v>8560.65</v>
      </c>
      <c r="X5">
        <v>62.08</v>
      </c>
      <c r="Y5">
        <v>1</v>
      </c>
    </row>
    <row r="6" spans="1:25" x14ac:dyDescent="0.25">
      <c r="A6">
        <v>971029390</v>
      </c>
      <c r="B6">
        <v>72017</v>
      </c>
      <c r="C6">
        <v>7</v>
      </c>
      <c r="D6">
        <v>2017</v>
      </c>
      <c r="E6" t="s">
        <v>67</v>
      </c>
      <c r="F6">
        <v>3024.3667296786398</v>
      </c>
      <c r="G6">
        <v>2380.32892249527</v>
      </c>
      <c r="H6">
        <v>985.638941398866</v>
      </c>
      <c r="I6">
        <v>250.288014055285</v>
      </c>
      <c r="J6">
        <v>0</v>
      </c>
      <c r="K6">
        <v>0</v>
      </c>
      <c r="L6">
        <v>43.516068052930102</v>
      </c>
      <c r="M6">
        <v>0</v>
      </c>
      <c r="N6">
        <v>4625.8286567774003</v>
      </c>
      <c r="O6">
        <v>0</v>
      </c>
      <c r="P6">
        <v>0</v>
      </c>
      <c r="Q6">
        <v>82797.78</v>
      </c>
      <c r="R6">
        <v>1685</v>
      </c>
      <c r="S6">
        <v>0</v>
      </c>
      <c r="T6">
        <v>10574.9143267774</v>
      </c>
      <c r="U6">
        <v>8489.5499999999993</v>
      </c>
      <c r="V6">
        <v>0</v>
      </c>
      <c r="W6">
        <v>8560.65</v>
      </c>
      <c r="X6">
        <v>62.08</v>
      </c>
      <c r="Y6">
        <v>1</v>
      </c>
    </row>
    <row r="7" spans="1:25" x14ac:dyDescent="0.25">
      <c r="A7">
        <v>921680554</v>
      </c>
      <c r="B7">
        <v>92017</v>
      </c>
      <c r="C7">
        <v>9</v>
      </c>
      <c r="D7">
        <v>2017</v>
      </c>
      <c r="E7" t="s">
        <v>68</v>
      </c>
      <c r="F7">
        <v>1294.6030245746699</v>
      </c>
      <c r="G7">
        <v>1227.15311909263</v>
      </c>
      <c r="H7">
        <v>22.845935727788302</v>
      </c>
      <c r="I7">
        <v>-39.674845351275899</v>
      </c>
      <c r="J7">
        <v>0</v>
      </c>
      <c r="K7">
        <v>0</v>
      </c>
      <c r="L7">
        <v>0</v>
      </c>
      <c r="M7">
        <v>0</v>
      </c>
      <c r="N7">
        <v>2459.2353625882301</v>
      </c>
      <c r="O7">
        <v>14930.83</v>
      </c>
      <c r="P7">
        <v>625</v>
      </c>
      <c r="Q7">
        <v>52798.76</v>
      </c>
      <c r="R7">
        <v>2915</v>
      </c>
      <c r="S7">
        <v>0</v>
      </c>
      <c r="T7">
        <v>9487.3092475882295</v>
      </c>
      <c r="U7">
        <v>15294.27</v>
      </c>
      <c r="V7">
        <v>316.08</v>
      </c>
      <c r="W7">
        <v>4761.96</v>
      </c>
      <c r="X7">
        <v>856.91</v>
      </c>
      <c r="Y7">
        <v>1</v>
      </c>
    </row>
    <row r="8" spans="1:25" x14ac:dyDescent="0.25">
      <c r="A8">
        <v>921680554</v>
      </c>
      <c r="B8">
        <v>92018</v>
      </c>
      <c r="C8">
        <v>9</v>
      </c>
      <c r="D8">
        <v>2018</v>
      </c>
      <c r="E8" t="s">
        <v>68</v>
      </c>
      <c r="F8">
        <v>1364.69669117647</v>
      </c>
      <c r="G8">
        <v>1073.77297794118</v>
      </c>
      <c r="H8">
        <v>302.56066176470603</v>
      </c>
      <c r="I8">
        <v>-39.674845351275899</v>
      </c>
      <c r="J8">
        <v>0</v>
      </c>
      <c r="K8">
        <v>0</v>
      </c>
      <c r="L8">
        <v>0</v>
      </c>
      <c r="M8">
        <v>0</v>
      </c>
      <c r="N8">
        <v>2096.23416200167</v>
      </c>
      <c r="O8">
        <v>14299.58</v>
      </c>
      <c r="P8">
        <v>625</v>
      </c>
      <c r="Q8">
        <v>56537.78</v>
      </c>
      <c r="R8">
        <v>2834</v>
      </c>
      <c r="S8">
        <v>192.52029520295201</v>
      </c>
      <c r="T8">
        <v>9395.8784972046196</v>
      </c>
      <c r="U8">
        <v>15294.27</v>
      </c>
      <c r="V8">
        <v>316.08</v>
      </c>
      <c r="W8">
        <v>4761.96</v>
      </c>
      <c r="X8">
        <v>856.91</v>
      </c>
      <c r="Y8">
        <v>1</v>
      </c>
    </row>
    <row r="9" spans="1:25" x14ac:dyDescent="0.25">
      <c r="A9">
        <v>921680554</v>
      </c>
      <c r="B9">
        <v>92020</v>
      </c>
      <c r="C9">
        <v>9</v>
      </c>
      <c r="D9">
        <v>2020</v>
      </c>
      <c r="E9" t="s">
        <v>68</v>
      </c>
      <c r="F9">
        <v>695</v>
      </c>
      <c r="G9">
        <v>789</v>
      </c>
      <c r="H9">
        <v>79</v>
      </c>
      <c r="I9">
        <v>-39.674845351275899</v>
      </c>
      <c r="J9">
        <v>0</v>
      </c>
      <c r="K9">
        <v>0</v>
      </c>
      <c r="L9">
        <v>0</v>
      </c>
      <c r="M9">
        <v>0</v>
      </c>
      <c r="N9">
        <v>1365.3251546487199</v>
      </c>
      <c r="O9">
        <v>13037.08</v>
      </c>
      <c r="P9">
        <v>625</v>
      </c>
      <c r="Q9">
        <v>52978.54</v>
      </c>
      <c r="R9">
        <v>2893</v>
      </c>
      <c r="S9">
        <v>5704</v>
      </c>
      <c r="T9">
        <v>13987.129584648699</v>
      </c>
      <c r="U9">
        <v>15294.27</v>
      </c>
      <c r="V9">
        <v>316.08</v>
      </c>
      <c r="W9">
        <v>4783.3900000000003</v>
      </c>
      <c r="X9">
        <v>856.91</v>
      </c>
      <c r="Y9">
        <v>1</v>
      </c>
    </row>
    <row r="10" spans="1:25" x14ac:dyDescent="0.25">
      <c r="A10">
        <v>921680554</v>
      </c>
      <c r="B10">
        <v>92019</v>
      </c>
      <c r="C10">
        <v>9</v>
      </c>
      <c r="D10">
        <v>2019</v>
      </c>
      <c r="E10" t="s">
        <v>68</v>
      </c>
      <c r="F10">
        <v>1551.7946428571399</v>
      </c>
      <c r="G10">
        <v>1742.94285714286</v>
      </c>
      <c r="H10">
        <v>12.3321428571429</v>
      </c>
      <c r="I10">
        <v>-39.674845351275899</v>
      </c>
      <c r="J10">
        <v>0</v>
      </c>
      <c r="K10">
        <v>0</v>
      </c>
      <c r="L10">
        <v>0</v>
      </c>
      <c r="M10">
        <v>0</v>
      </c>
      <c r="N10">
        <v>3242.7305117915798</v>
      </c>
      <c r="O10">
        <v>13668.33</v>
      </c>
      <c r="P10">
        <v>625</v>
      </c>
      <c r="Q10">
        <v>54278.41</v>
      </c>
      <c r="R10">
        <v>2999</v>
      </c>
      <c r="S10">
        <v>525.55776173285199</v>
      </c>
      <c r="T10">
        <v>10891.545383524401</v>
      </c>
      <c r="U10">
        <v>15294.27</v>
      </c>
      <c r="V10">
        <v>316.08</v>
      </c>
      <c r="W10">
        <v>4783.3900000000003</v>
      </c>
      <c r="X10">
        <v>856.91</v>
      </c>
      <c r="Y10">
        <v>1</v>
      </c>
    </row>
    <row r="11" spans="1:25" x14ac:dyDescent="0.25">
      <c r="A11">
        <v>921680554</v>
      </c>
      <c r="B11">
        <v>92016</v>
      </c>
      <c r="C11">
        <v>9</v>
      </c>
      <c r="D11">
        <v>2016</v>
      </c>
      <c r="E11" t="s">
        <v>68</v>
      </c>
      <c r="F11">
        <v>981.93287937743196</v>
      </c>
      <c r="G11">
        <v>1083.82101167315</v>
      </c>
      <c r="H11">
        <v>13.4357976653696</v>
      </c>
      <c r="I11">
        <v>-39.674845351275899</v>
      </c>
      <c r="J11">
        <v>0</v>
      </c>
      <c r="K11">
        <v>0</v>
      </c>
      <c r="L11">
        <v>0</v>
      </c>
      <c r="M11">
        <v>0</v>
      </c>
      <c r="N11">
        <v>2012.6432480339399</v>
      </c>
      <c r="O11">
        <v>15562.08</v>
      </c>
      <c r="P11">
        <v>625</v>
      </c>
      <c r="Q11">
        <v>54723.82</v>
      </c>
      <c r="R11">
        <v>3093</v>
      </c>
      <c r="S11">
        <v>373.63899613899599</v>
      </c>
      <c r="T11">
        <v>9724.0060941729298</v>
      </c>
      <c r="U11">
        <v>15294.27</v>
      </c>
      <c r="V11">
        <v>316.08</v>
      </c>
      <c r="W11">
        <v>4761.96</v>
      </c>
      <c r="X11">
        <v>856.91</v>
      </c>
      <c r="Y11">
        <v>1</v>
      </c>
    </row>
    <row r="12" spans="1:25" x14ac:dyDescent="0.25">
      <c r="A12">
        <v>924004150</v>
      </c>
      <c r="B12">
        <v>162017</v>
      </c>
      <c r="C12">
        <v>16</v>
      </c>
      <c r="D12">
        <v>2017</v>
      </c>
      <c r="E12" t="s">
        <v>262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>
        <v>924004150</v>
      </c>
      <c r="B13">
        <v>162019</v>
      </c>
      <c r="C13">
        <v>16</v>
      </c>
      <c r="D13">
        <v>2019</v>
      </c>
      <c r="E13" t="s">
        <v>262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>
        <v>924004150</v>
      </c>
      <c r="B14">
        <v>162016</v>
      </c>
      <c r="C14">
        <v>16</v>
      </c>
      <c r="D14">
        <v>2016</v>
      </c>
      <c r="E14" t="s">
        <v>262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>
        <v>924004150</v>
      </c>
      <c r="B15">
        <v>162020</v>
      </c>
      <c r="C15">
        <v>16</v>
      </c>
      <c r="D15">
        <v>2020</v>
      </c>
      <c r="E15" t="s">
        <v>262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>
        <v>924004150</v>
      </c>
      <c r="B16">
        <v>162018</v>
      </c>
      <c r="C16">
        <v>16</v>
      </c>
      <c r="D16">
        <v>2018</v>
      </c>
      <c r="E16" t="s">
        <v>262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>
        <v>953181606</v>
      </c>
      <c r="B17">
        <v>222019</v>
      </c>
      <c r="C17">
        <v>22</v>
      </c>
      <c r="D17">
        <v>2019</v>
      </c>
      <c r="E17" t="s">
        <v>200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>
        <v>953181606</v>
      </c>
      <c r="B18">
        <v>222016</v>
      </c>
      <c r="C18">
        <v>22</v>
      </c>
      <c r="D18">
        <v>2016</v>
      </c>
      <c r="E18" t="s">
        <v>200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>
        <v>953181606</v>
      </c>
      <c r="B19">
        <v>222018</v>
      </c>
      <c r="C19">
        <v>22</v>
      </c>
      <c r="D19">
        <v>2018</v>
      </c>
      <c r="E19" t="s">
        <v>200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>
        <v>953181606</v>
      </c>
      <c r="B20">
        <v>222017</v>
      </c>
      <c r="C20">
        <v>22</v>
      </c>
      <c r="D20">
        <v>2017</v>
      </c>
      <c r="E20" t="s">
        <v>200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>
        <v>953181606</v>
      </c>
      <c r="B21">
        <v>222020</v>
      </c>
      <c r="C21">
        <v>22</v>
      </c>
      <c r="D21">
        <v>2020</v>
      </c>
      <c r="E21" t="s">
        <v>200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>
        <v>980234088</v>
      </c>
      <c r="B22">
        <v>322018</v>
      </c>
      <c r="C22">
        <v>32</v>
      </c>
      <c r="D22">
        <v>2018</v>
      </c>
      <c r="E22" t="s">
        <v>69</v>
      </c>
      <c r="F22">
        <v>5817.4163602941198</v>
      </c>
      <c r="G22">
        <v>1712.7472426470599</v>
      </c>
      <c r="H22">
        <v>807.18106617647095</v>
      </c>
      <c r="I22">
        <v>62.301636107969401</v>
      </c>
      <c r="J22">
        <v>0</v>
      </c>
      <c r="K22">
        <v>0</v>
      </c>
      <c r="L22">
        <v>0</v>
      </c>
      <c r="M22">
        <v>0</v>
      </c>
      <c r="N22">
        <v>6785.2841728726798</v>
      </c>
      <c r="O22">
        <v>0</v>
      </c>
      <c r="P22">
        <v>0</v>
      </c>
      <c r="Q22">
        <v>27991.14</v>
      </c>
      <c r="R22">
        <v>1717</v>
      </c>
      <c r="S22">
        <v>0</v>
      </c>
      <c r="T22">
        <v>9943.8278828726798</v>
      </c>
      <c r="U22">
        <v>67.28</v>
      </c>
      <c r="V22">
        <v>0</v>
      </c>
      <c r="W22">
        <v>5610.57</v>
      </c>
      <c r="X22">
        <v>71.11</v>
      </c>
      <c r="Y22">
        <v>1</v>
      </c>
    </row>
    <row r="23" spans="1:25" x14ac:dyDescent="0.25">
      <c r="A23">
        <v>980234088</v>
      </c>
      <c r="B23">
        <v>322019</v>
      </c>
      <c r="C23">
        <v>32</v>
      </c>
      <c r="D23">
        <v>2019</v>
      </c>
      <c r="E23" t="s">
        <v>69</v>
      </c>
      <c r="F23">
        <v>5756.0276785714304</v>
      </c>
      <c r="G23">
        <v>1642.2303571428599</v>
      </c>
      <c r="H23">
        <v>890.99732142857101</v>
      </c>
      <c r="I23">
        <v>62.301636107969401</v>
      </c>
      <c r="J23">
        <v>0</v>
      </c>
      <c r="K23">
        <v>0</v>
      </c>
      <c r="L23">
        <v>0</v>
      </c>
      <c r="M23">
        <v>0</v>
      </c>
      <c r="N23">
        <v>6569.5623503936804</v>
      </c>
      <c r="O23">
        <v>0</v>
      </c>
      <c r="P23">
        <v>0</v>
      </c>
      <c r="Q23">
        <v>29478.87</v>
      </c>
      <c r="R23">
        <v>1669</v>
      </c>
      <c r="S23">
        <v>0</v>
      </c>
      <c r="T23">
        <v>9756.7241553936801</v>
      </c>
      <c r="U23">
        <v>67.28</v>
      </c>
      <c r="V23">
        <v>0</v>
      </c>
      <c r="W23">
        <v>5610.57</v>
      </c>
      <c r="X23">
        <v>71.11</v>
      </c>
      <c r="Y23">
        <v>1</v>
      </c>
    </row>
    <row r="24" spans="1:25" x14ac:dyDescent="0.25">
      <c r="A24">
        <v>980234088</v>
      </c>
      <c r="B24">
        <v>322020</v>
      </c>
      <c r="C24">
        <v>32</v>
      </c>
      <c r="D24">
        <v>2020</v>
      </c>
      <c r="E24" t="s">
        <v>69</v>
      </c>
      <c r="F24">
        <v>9715</v>
      </c>
      <c r="G24">
        <v>3183</v>
      </c>
      <c r="H24">
        <v>1435</v>
      </c>
      <c r="I24">
        <v>62.301636107969401</v>
      </c>
      <c r="J24">
        <v>0</v>
      </c>
      <c r="K24">
        <v>0</v>
      </c>
      <c r="L24">
        <v>0</v>
      </c>
      <c r="M24">
        <v>0</v>
      </c>
      <c r="N24">
        <v>11525.301636108001</v>
      </c>
      <c r="O24">
        <v>0</v>
      </c>
      <c r="P24">
        <v>0</v>
      </c>
      <c r="Q24">
        <v>59712.21</v>
      </c>
      <c r="R24">
        <v>3567</v>
      </c>
      <c r="S24">
        <v>0</v>
      </c>
      <c r="T24">
        <v>18167.480451108</v>
      </c>
      <c r="U24">
        <v>67.28</v>
      </c>
      <c r="V24">
        <v>0</v>
      </c>
      <c r="W24">
        <v>14774.38</v>
      </c>
      <c r="X24">
        <v>71.11</v>
      </c>
      <c r="Y24">
        <v>1</v>
      </c>
    </row>
    <row r="25" spans="1:25" x14ac:dyDescent="0.25">
      <c r="A25">
        <v>980234088</v>
      </c>
      <c r="B25">
        <v>322017</v>
      </c>
      <c r="C25">
        <v>32</v>
      </c>
      <c r="D25">
        <v>2017</v>
      </c>
      <c r="E25" t="s">
        <v>69</v>
      </c>
      <c r="F25">
        <v>5901.8667296786398</v>
      </c>
      <c r="G25">
        <v>1716.7088846880899</v>
      </c>
      <c r="H25">
        <v>847.47542533081298</v>
      </c>
      <c r="I25">
        <v>62.301636107969401</v>
      </c>
      <c r="J25">
        <v>0</v>
      </c>
      <c r="K25">
        <v>0</v>
      </c>
      <c r="L25">
        <v>0</v>
      </c>
      <c r="M25">
        <v>0</v>
      </c>
      <c r="N25">
        <v>6833.4018251438902</v>
      </c>
      <c r="O25">
        <v>0</v>
      </c>
      <c r="P25">
        <v>0</v>
      </c>
      <c r="Q25">
        <v>29956.6</v>
      </c>
      <c r="R25">
        <v>1722</v>
      </c>
      <c r="S25">
        <v>0</v>
      </c>
      <c r="T25">
        <v>10098.166725143899</v>
      </c>
      <c r="U25">
        <v>67.28</v>
      </c>
      <c r="V25">
        <v>0</v>
      </c>
      <c r="W25">
        <v>5610.57</v>
      </c>
      <c r="X25">
        <v>71.11</v>
      </c>
      <c r="Y25">
        <v>1</v>
      </c>
    </row>
    <row r="26" spans="1:25" x14ac:dyDescent="0.25">
      <c r="A26">
        <v>980234088</v>
      </c>
      <c r="B26">
        <v>322016</v>
      </c>
      <c r="C26">
        <v>32</v>
      </c>
      <c r="D26">
        <v>2016</v>
      </c>
      <c r="E26" t="s">
        <v>69</v>
      </c>
      <c r="F26">
        <v>6630.5661478599204</v>
      </c>
      <c r="G26">
        <v>1358.13521400778</v>
      </c>
      <c r="H26">
        <v>609.08949416342398</v>
      </c>
      <c r="I26">
        <v>62.301636107969401</v>
      </c>
      <c r="J26">
        <v>0</v>
      </c>
      <c r="K26">
        <v>0</v>
      </c>
      <c r="L26">
        <v>0</v>
      </c>
      <c r="M26">
        <v>0</v>
      </c>
      <c r="N26">
        <v>7441.9135038122504</v>
      </c>
      <c r="O26">
        <v>0</v>
      </c>
      <c r="P26">
        <v>0</v>
      </c>
      <c r="Q26">
        <v>31716.02</v>
      </c>
      <c r="R26">
        <v>1800</v>
      </c>
      <c r="S26">
        <v>0</v>
      </c>
      <c r="T26">
        <v>10875.2885338122</v>
      </c>
      <c r="U26">
        <v>67.28</v>
      </c>
      <c r="V26">
        <v>0</v>
      </c>
      <c r="W26">
        <v>5582.71</v>
      </c>
      <c r="X26">
        <v>71.11</v>
      </c>
      <c r="Y26">
        <v>1</v>
      </c>
    </row>
    <row r="27" spans="1:25" x14ac:dyDescent="0.25">
      <c r="A27">
        <v>924862602</v>
      </c>
      <c r="B27">
        <v>352020</v>
      </c>
      <c r="C27">
        <v>35</v>
      </c>
      <c r="D27">
        <v>2020</v>
      </c>
      <c r="E27" t="s">
        <v>263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2036.93</v>
      </c>
      <c r="X27">
        <v>0</v>
      </c>
      <c r="Y27">
        <v>0</v>
      </c>
    </row>
    <row r="28" spans="1:25" x14ac:dyDescent="0.25">
      <c r="A28">
        <v>924862602</v>
      </c>
      <c r="B28">
        <v>352018</v>
      </c>
      <c r="C28">
        <v>35</v>
      </c>
      <c r="D28">
        <v>2018</v>
      </c>
      <c r="E28" t="s">
        <v>263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1543.37</v>
      </c>
      <c r="X28">
        <v>0</v>
      </c>
      <c r="Y28">
        <v>0</v>
      </c>
    </row>
    <row r="29" spans="1:25" x14ac:dyDescent="0.25">
      <c r="A29">
        <v>924862602</v>
      </c>
      <c r="B29">
        <v>352016</v>
      </c>
      <c r="C29">
        <v>35</v>
      </c>
      <c r="D29">
        <v>2016</v>
      </c>
      <c r="E29" t="s">
        <v>263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1543.37</v>
      </c>
      <c r="X29">
        <v>0</v>
      </c>
      <c r="Y29">
        <v>0</v>
      </c>
    </row>
    <row r="30" spans="1:25" x14ac:dyDescent="0.25">
      <c r="A30">
        <v>924862602</v>
      </c>
      <c r="B30">
        <v>352019</v>
      </c>
      <c r="C30">
        <v>35</v>
      </c>
      <c r="D30">
        <v>2019</v>
      </c>
      <c r="E30" t="s">
        <v>263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1543.37</v>
      </c>
      <c r="X30">
        <v>0</v>
      </c>
      <c r="Y30">
        <v>0</v>
      </c>
    </row>
    <row r="31" spans="1:25" x14ac:dyDescent="0.25">
      <c r="A31">
        <v>924862602</v>
      </c>
      <c r="B31">
        <v>352017</v>
      </c>
      <c r="C31">
        <v>35</v>
      </c>
      <c r="D31">
        <v>2017</v>
      </c>
      <c r="E31" t="s">
        <v>263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1543.37</v>
      </c>
      <c r="X31">
        <v>0</v>
      </c>
      <c r="Y31">
        <v>0</v>
      </c>
    </row>
    <row r="32" spans="1:25" x14ac:dyDescent="0.25">
      <c r="A32">
        <v>923354204</v>
      </c>
      <c r="B32">
        <v>372020</v>
      </c>
      <c r="C32">
        <v>37</v>
      </c>
      <c r="D32">
        <v>2020</v>
      </c>
      <c r="E32" t="s">
        <v>259</v>
      </c>
      <c r="F32">
        <v>8431</v>
      </c>
      <c r="G32">
        <v>4963</v>
      </c>
      <c r="H32">
        <v>1112</v>
      </c>
      <c r="I32">
        <v>1121.36931455172</v>
      </c>
      <c r="J32">
        <v>0</v>
      </c>
      <c r="K32">
        <v>0</v>
      </c>
      <c r="L32">
        <v>0</v>
      </c>
      <c r="M32">
        <v>0</v>
      </c>
      <c r="N32">
        <v>13403.369314551701</v>
      </c>
      <c r="O32">
        <v>60490.92</v>
      </c>
      <c r="P32">
        <v>1926</v>
      </c>
      <c r="Q32">
        <v>132812.98000000001</v>
      </c>
      <c r="R32">
        <v>4409</v>
      </c>
      <c r="S32">
        <v>269</v>
      </c>
      <c r="T32">
        <v>29962.520164551701</v>
      </c>
      <c r="U32">
        <v>31170.63</v>
      </c>
      <c r="V32">
        <v>0</v>
      </c>
      <c r="W32">
        <v>14046.36</v>
      </c>
      <c r="X32">
        <v>3791.82</v>
      </c>
      <c r="Y32">
        <v>1</v>
      </c>
    </row>
    <row r="33" spans="1:25" x14ac:dyDescent="0.25">
      <c r="A33">
        <v>923354204</v>
      </c>
      <c r="B33">
        <v>372018</v>
      </c>
      <c r="C33">
        <v>37</v>
      </c>
      <c r="D33">
        <v>2018</v>
      </c>
      <c r="E33" t="s">
        <v>259</v>
      </c>
      <c r="F33">
        <v>6424.6534926470604</v>
      </c>
      <c r="G33">
        <v>9851.2058823529405</v>
      </c>
      <c r="H33">
        <v>3997.8207720588198</v>
      </c>
      <c r="I33">
        <v>1121.36931455172</v>
      </c>
      <c r="J33">
        <v>0</v>
      </c>
      <c r="K33">
        <v>0</v>
      </c>
      <c r="L33">
        <v>0</v>
      </c>
      <c r="M33">
        <v>0</v>
      </c>
      <c r="N33">
        <v>13399.407917492899</v>
      </c>
      <c r="O33">
        <v>64357.2</v>
      </c>
      <c r="P33">
        <v>1929</v>
      </c>
      <c r="Q33">
        <v>89411.26</v>
      </c>
      <c r="R33">
        <v>4591</v>
      </c>
      <c r="S33">
        <v>3814.1789667896701</v>
      </c>
      <c r="T33">
        <v>31652.6625742826</v>
      </c>
      <c r="U33">
        <v>29313.72</v>
      </c>
      <c r="V33">
        <v>0</v>
      </c>
      <c r="W33">
        <v>13113.06</v>
      </c>
      <c r="X33">
        <v>2853.21</v>
      </c>
      <c r="Y33">
        <v>1</v>
      </c>
    </row>
    <row r="34" spans="1:25" x14ac:dyDescent="0.25">
      <c r="A34">
        <v>923354204</v>
      </c>
      <c r="B34">
        <v>372019</v>
      </c>
      <c r="C34">
        <v>37</v>
      </c>
      <c r="D34">
        <v>2019</v>
      </c>
      <c r="E34" t="s">
        <v>259</v>
      </c>
      <c r="F34">
        <v>5030.4866071428596</v>
      </c>
      <c r="G34">
        <v>9445.3937499999993</v>
      </c>
      <c r="H34">
        <v>5567.9624999999996</v>
      </c>
      <c r="I34">
        <v>1121.36931455172</v>
      </c>
      <c r="J34">
        <v>0</v>
      </c>
      <c r="K34">
        <v>0</v>
      </c>
      <c r="L34">
        <v>0</v>
      </c>
      <c r="M34">
        <v>0</v>
      </c>
      <c r="N34">
        <v>10029.287171694599</v>
      </c>
      <c r="O34">
        <v>62434.16</v>
      </c>
      <c r="P34">
        <v>1929</v>
      </c>
      <c r="Q34">
        <v>132896.81</v>
      </c>
      <c r="R34">
        <v>4381</v>
      </c>
      <c r="S34">
        <v>543.78519855595698</v>
      </c>
      <c r="T34">
        <v>26942.6173252505</v>
      </c>
      <c r="U34">
        <v>30805.119999999999</v>
      </c>
      <c r="V34">
        <v>0</v>
      </c>
      <c r="W34">
        <v>13947.65</v>
      </c>
      <c r="X34">
        <v>3561.89</v>
      </c>
      <c r="Y34">
        <v>1</v>
      </c>
    </row>
    <row r="35" spans="1:25" x14ac:dyDescent="0.25">
      <c r="A35">
        <v>923354204</v>
      </c>
      <c r="B35">
        <v>372016</v>
      </c>
      <c r="C35">
        <v>37</v>
      </c>
      <c r="D35">
        <v>2016</v>
      </c>
      <c r="E35" t="s">
        <v>259</v>
      </c>
      <c r="F35">
        <v>3553.7684824902699</v>
      </c>
      <c r="G35">
        <v>6736.9328793774303</v>
      </c>
      <c r="H35">
        <v>4497.6332684824902</v>
      </c>
      <c r="I35">
        <v>1121.36931455172</v>
      </c>
      <c r="J35">
        <v>0</v>
      </c>
      <c r="K35">
        <v>0</v>
      </c>
      <c r="L35">
        <v>0</v>
      </c>
      <c r="M35">
        <v>0</v>
      </c>
      <c r="N35">
        <v>6914.43740793693</v>
      </c>
      <c r="O35">
        <v>43101.75</v>
      </c>
      <c r="P35">
        <v>1520</v>
      </c>
      <c r="Q35">
        <v>51997.83</v>
      </c>
      <c r="R35">
        <v>4001</v>
      </c>
      <c r="S35">
        <v>0</v>
      </c>
      <c r="T35">
        <v>17333.065777936899</v>
      </c>
      <c r="U35">
        <v>27373.38</v>
      </c>
      <c r="V35">
        <v>0</v>
      </c>
      <c r="W35">
        <v>11693.78</v>
      </c>
      <c r="X35">
        <v>279.31</v>
      </c>
      <c r="Y35">
        <v>1</v>
      </c>
    </row>
    <row r="36" spans="1:25" x14ac:dyDescent="0.25">
      <c r="A36">
        <v>923354204</v>
      </c>
      <c r="B36">
        <v>372017</v>
      </c>
      <c r="C36">
        <v>37</v>
      </c>
      <c r="D36">
        <v>2017</v>
      </c>
      <c r="E36" t="s">
        <v>259</v>
      </c>
      <c r="F36">
        <v>5157.7419659735397</v>
      </c>
      <c r="G36">
        <v>12147.5103969754</v>
      </c>
      <c r="H36">
        <v>11890.765595463101</v>
      </c>
      <c r="I36">
        <v>1121.36931455172</v>
      </c>
      <c r="J36">
        <v>0</v>
      </c>
      <c r="K36">
        <v>0</v>
      </c>
      <c r="L36">
        <v>0</v>
      </c>
      <c r="M36">
        <v>0</v>
      </c>
      <c r="N36">
        <v>6535.8560820375396</v>
      </c>
      <c r="O36">
        <v>66305.490000000005</v>
      </c>
      <c r="P36">
        <v>1588</v>
      </c>
      <c r="Q36">
        <v>86075.23</v>
      </c>
      <c r="R36">
        <v>4228</v>
      </c>
      <c r="S36">
        <v>1515.4976303317501</v>
      </c>
      <c r="T36">
        <v>21714.9607923693</v>
      </c>
      <c r="U36">
        <v>29313.72</v>
      </c>
      <c r="V36">
        <v>0</v>
      </c>
      <c r="W36">
        <v>13113.06</v>
      </c>
      <c r="X36">
        <v>2853.21</v>
      </c>
      <c r="Y36">
        <v>1</v>
      </c>
    </row>
    <row r="37" spans="1:25" x14ac:dyDescent="0.25">
      <c r="A37">
        <v>914385261</v>
      </c>
      <c r="B37">
        <v>422018</v>
      </c>
      <c r="C37">
        <v>42</v>
      </c>
      <c r="D37">
        <v>2018</v>
      </c>
      <c r="E37" t="s">
        <v>201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>
        <v>914385261</v>
      </c>
      <c r="B38">
        <v>422016</v>
      </c>
      <c r="C38">
        <v>42</v>
      </c>
      <c r="D38">
        <v>2016</v>
      </c>
      <c r="E38" t="s">
        <v>201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>
        <v>914385261</v>
      </c>
      <c r="B39">
        <v>422020</v>
      </c>
      <c r="C39">
        <v>42</v>
      </c>
      <c r="D39">
        <v>2020</v>
      </c>
      <c r="E39" t="s">
        <v>201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>
        <v>914385261</v>
      </c>
      <c r="B40">
        <v>422017</v>
      </c>
      <c r="C40">
        <v>42</v>
      </c>
      <c r="D40">
        <v>2017</v>
      </c>
      <c r="E40" t="s">
        <v>201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>
        <v>914385261</v>
      </c>
      <c r="B41">
        <v>422019</v>
      </c>
      <c r="C41">
        <v>42</v>
      </c>
      <c r="D41">
        <v>2019</v>
      </c>
      <c r="E41" t="s">
        <v>201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>
        <v>923934138</v>
      </c>
      <c r="B42">
        <v>432018</v>
      </c>
      <c r="C42">
        <v>43</v>
      </c>
      <c r="D42">
        <v>2018</v>
      </c>
      <c r="E42" t="s">
        <v>264</v>
      </c>
      <c r="F42">
        <v>0</v>
      </c>
      <c r="G42">
        <v>0</v>
      </c>
      <c r="H42">
        <v>0</v>
      </c>
      <c r="I42">
        <v>2.2608928571428599</v>
      </c>
      <c r="J42">
        <v>0</v>
      </c>
      <c r="K42">
        <v>0</v>
      </c>
      <c r="L42">
        <v>0</v>
      </c>
      <c r="M42">
        <v>0</v>
      </c>
      <c r="N42">
        <v>2.2608928571428599</v>
      </c>
      <c r="O42">
        <v>0</v>
      </c>
      <c r="P42">
        <v>0</v>
      </c>
      <c r="Q42">
        <v>0</v>
      </c>
      <c r="R42">
        <v>0</v>
      </c>
      <c r="S42">
        <v>0</v>
      </c>
      <c r="T42">
        <v>2.2608928571428599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>
        <v>923934138</v>
      </c>
      <c r="B43">
        <v>432019</v>
      </c>
      <c r="C43">
        <v>43</v>
      </c>
      <c r="D43">
        <v>2019</v>
      </c>
      <c r="E43" t="s">
        <v>264</v>
      </c>
      <c r="F43">
        <v>79.131249999999994</v>
      </c>
      <c r="G43">
        <v>87.352678571428598</v>
      </c>
      <c r="H43">
        <v>0</v>
      </c>
      <c r="I43">
        <v>2.2608928571428599</v>
      </c>
      <c r="J43">
        <v>0</v>
      </c>
      <c r="K43">
        <v>0</v>
      </c>
      <c r="L43">
        <v>0</v>
      </c>
      <c r="M43">
        <v>0</v>
      </c>
      <c r="N43">
        <v>168.74482142857099</v>
      </c>
      <c r="O43">
        <v>0</v>
      </c>
      <c r="P43">
        <v>0</v>
      </c>
      <c r="Q43">
        <v>1563.48</v>
      </c>
      <c r="R43">
        <v>49</v>
      </c>
      <c r="S43">
        <v>0</v>
      </c>
      <c r="T43">
        <v>298.26404142857098</v>
      </c>
      <c r="U43">
        <v>0</v>
      </c>
      <c r="V43">
        <v>0</v>
      </c>
      <c r="W43">
        <v>805.72</v>
      </c>
      <c r="X43">
        <v>0</v>
      </c>
      <c r="Y43">
        <v>0</v>
      </c>
    </row>
    <row r="44" spans="1:25" x14ac:dyDescent="0.25">
      <c r="A44">
        <v>923934138</v>
      </c>
      <c r="B44">
        <v>432016</v>
      </c>
      <c r="C44">
        <v>43</v>
      </c>
      <c r="D44">
        <v>2016</v>
      </c>
      <c r="E44" t="s">
        <v>264</v>
      </c>
      <c r="F44">
        <v>0</v>
      </c>
      <c r="G44">
        <v>0</v>
      </c>
      <c r="H44">
        <v>0</v>
      </c>
      <c r="I44">
        <v>2.2608928571428599</v>
      </c>
      <c r="J44">
        <v>0</v>
      </c>
      <c r="K44">
        <v>0</v>
      </c>
      <c r="L44">
        <v>0</v>
      </c>
      <c r="M44">
        <v>0</v>
      </c>
      <c r="N44">
        <v>2.2608928571428599</v>
      </c>
      <c r="O44">
        <v>0</v>
      </c>
      <c r="P44">
        <v>0</v>
      </c>
      <c r="Q44">
        <v>0</v>
      </c>
      <c r="R44">
        <v>0</v>
      </c>
      <c r="S44">
        <v>0</v>
      </c>
      <c r="T44">
        <v>2.2608928571428599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>
        <v>923934138</v>
      </c>
      <c r="B45">
        <v>432017</v>
      </c>
      <c r="C45">
        <v>43</v>
      </c>
      <c r="D45">
        <v>2017</v>
      </c>
      <c r="E45" t="s">
        <v>264</v>
      </c>
      <c r="F45">
        <v>0</v>
      </c>
      <c r="G45">
        <v>0</v>
      </c>
      <c r="H45">
        <v>0</v>
      </c>
      <c r="I45">
        <v>2.2608928571428599</v>
      </c>
      <c r="J45">
        <v>0</v>
      </c>
      <c r="K45">
        <v>0</v>
      </c>
      <c r="L45">
        <v>0</v>
      </c>
      <c r="M45">
        <v>0</v>
      </c>
      <c r="N45">
        <v>2.2608928571428599</v>
      </c>
      <c r="O45">
        <v>0</v>
      </c>
      <c r="P45">
        <v>0</v>
      </c>
      <c r="Q45">
        <v>0</v>
      </c>
      <c r="R45">
        <v>0</v>
      </c>
      <c r="S45">
        <v>0</v>
      </c>
      <c r="T45">
        <v>2.2608928571428599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>
        <v>923934138</v>
      </c>
      <c r="B46">
        <v>432020</v>
      </c>
      <c r="C46">
        <v>43</v>
      </c>
      <c r="D46">
        <v>2020</v>
      </c>
      <c r="E46" t="s">
        <v>264</v>
      </c>
      <c r="F46">
        <v>323</v>
      </c>
      <c r="G46">
        <v>0</v>
      </c>
      <c r="H46">
        <v>0</v>
      </c>
      <c r="I46">
        <v>2.2608928571428599</v>
      </c>
      <c r="J46">
        <v>0</v>
      </c>
      <c r="K46">
        <v>0</v>
      </c>
      <c r="L46">
        <v>0</v>
      </c>
      <c r="M46">
        <v>0</v>
      </c>
      <c r="N46">
        <v>325.26089285714301</v>
      </c>
      <c r="O46">
        <v>0</v>
      </c>
      <c r="P46">
        <v>0</v>
      </c>
      <c r="Q46">
        <v>1529.14</v>
      </c>
      <c r="R46">
        <v>50</v>
      </c>
      <c r="S46">
        <v>0</v>
      </c>
      <c r="T46">
        <v>454.01160285714298</v>
      </c>
      <c r="U46">
        <v>0</v>
      </c>
      <c r="V46">
        <v>0</v>
      </c>
      <c r="W46">
        <v>1068.95</v>
      </c>
      <c r="X46">
        <v>0</v>
      </c>
      <c r="Y46">
        <v>0</v>
      </c>
    </row>
    <row r="47" spans="1:25" x14ac:dyDescent="0.25">
      <c r="A47">
        <v>923833706</v>
      </c>
      <c r="B47">
        <v>552016</v>
      </c>
      <c r="C47">
        <v>55</v>
      </c>
      <c r="D47">
        <v>2016</v>
      </c>
      <c r="E47" t="s">
        <v>265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>
        <v>923833706</v>
      </c>
      <c r="B48">
        <v>552019</v>
      </c>
      <c r="C48">
        <v>55</v>
      </c>
      <c r="D48">
        <v>2019</v>
      </c>
      <c r="E48" t="s">
        <v>265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>
        <v>923833706</v>
      </c>
      <c r="B49">
        <v>552018</v>
      </c>
      <c r="C49">
        <v>55</v>
      </c>
      <c r="D49">
        <v>2018</v>
      </c>
      <c r="E49" t="s">
        <v>265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>
        <v>923833706</v>
      </c>
      <c r="B50">
        <v>552017</v>
      </c>
      <c r="C50">
        <v>55</v>
      </c>
      <c r="D50">
        <v>2017</v>
      </c>
      <c r="E50" t="s">
        <v>265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>
        <v>923833706</v>
      </c>
      <c r="B51">
        <v>552020</v>
      </c>
      <c r="C51">
        <v>55</v>
      </c>
      <c r="D51">
        <v>2020</v>
      </c>
      <c r="E51" t="s">
        <v>265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361.94</v>
      </c>
      <c r="X51">
        <v>0</v>
      </c>
      <c r="Y51">
        <v>0</v>
      </c>
    </row>
    <row r="52" spans="1:25" x14ac:dyDescent="0.25">
      <c r="A52">
        <v>917983550</v>
      </c>
      <c r="B52">
        <v>632020</v>
      </c>
      <c r="C52">
        <v>63</v>
      </c>
      <c r="D52">
        <v>2020</v>
      </c>
      <c r="E52" t="s">
        <v>202</v>
      </c>
      <c r="F52">
        <v>2025</v>
      </c>
      <c r="G52">
        <v>813</v>
      </c>
      <c r="H52">
        <v>330</v>
      </c>
      <c r="I52">
        <v>140.63326970634401</v>
      </c>
      <c r="J52">
        <v>0</v>
      </c>
      <c r="K52">
        <v>0</v>
      </c>
      <c r="L52">
        <v>0</v>
      </c>
      <c r="M52">
        <v>0</v>
      </c>
      <c r="N52">
        <v>2648.6332697063399</v>
      </c>
      <c r="O52">
        <v>0</v>
      </c>
      <c r="P52">
        <v>0</v>
      </c>
      <c r="Q52">
        <v>18796.099999999999</v>
      </c>
      <c r="R52">
        <v>1764</v>
      </c>
      <c r="S52">
        <v>0</v>
      </c>
      <c r="T52">
        <v>5380.6324197063404</v>
      </c>
      <c r="U52">
        <v>398.77</v>
      </c>
      <c r="V52">
        <v>0</v>
      </c>
      <c r="W52">
        <v>2930.33</v>
      </c>
      <c r="X52">
        <v>0</v>
      </c>
      <c r="Y52">
        <v>0</v>
      </c>
    </row>
    <row r="53" spans="1:25" x14ac:dyDescent="0.25">
      <c r="A53">
        <v>917983550</v>
      </c>
      <c r="B53">
        <v>632016</v>
      </c>
      <c r="C53">
        <v>63</v>
      </c>
      <c r="D53">
        <v>2016</v>
      </c>
      <c r="E53" t="s">
        <v>202</v>
      </c>
      <c r="F53">
        <v>1921.31906614786</v>
      </c>
      <c r="G53">
        <v>1342.46011673152</v>
      </c>
      <c r="H53">
        <v>113.084630350195</v>
      </c>
      <c r="I53">
        <v>140.63326970634401</v>
      </c>
      <c r="J53">
        <v>0</v>
      </c>
      <c r="K53">
        <v>0</v>
      </c>
      <c r="L53">
        <v>0</v>
      </c>
      <c r="M53">
        <v>0</v>
      </c>
      <c r="N53">
        <v>3291.3278222355302</v>
      </c>
      <c r="O53">
        <v>0</v>
      </c>
      <c r="P53">
        <v>0</v>
      </c>
      <c r="Q53">
        <v>22898.720000000001</v>
      </c>
      <c r="R53">
        <v>1450</v>
      </c>
      <c r="S53">
        <v>0</v>
      </c>
      <c r="T53">
        <v>5920.6119022355297</v>
      </c>
      <c r="U53">
        <v>2223.41</v>
      </c>
      <c r="V53">
        <v>2474.09</v>
      </c>
      <c r="W53">
        <v>3014.68</v>
      </c>
      <c r="X53">
        <v>155.72</v>
      </c>
      <c r="Y53">
        <v>0</v>
      </c>
    </row>
    <row r="54" spans="1:25" x14ac:dyDescent="0.25">
      <c r="A54">
        <v>917983550</v>
      </c>
      <c r="B54">
        <v>632019</v>
      </c>
      <c r="C54">
        <v>63</v>
      </c>
      <c r="D54">
        <v>2019</v>
      </c>
      <c r="E54" t="s">
        <v>202</v>
      </c>
      <c r="F54">
        <v>1693.61428571429</v>
      </c>
      <c r="G54">
        <v>830.36428571428598</v>
      </c>
      <c r="H54">
        <v>138.736607142857</v>
      </c>
      <c r="I54">
        <v>140.63326970634401</v>
      </c>
      <c r="J54">
        <v>0</v>
      </c>
      <c r="K54">
        <v>0</v>
      </c>
      <c r="L54">
        <v>0</v>
      </c>
      <c r="M54">
        <v>0</v>
      </c>
      <c r="N54">
        <v>2525.8752339920602</v>
      </c>
      <c r="O54">
        <v>0</v>
      </c>
      <c r="P54">
        <v>0</v>
      </c>
      <c r="Q54">
        <v>19693.990000000002</v>
      </c>
      <c r="R54">
        <v>1648</v>
      </c>
      <c r="S54">
        <v>0</v>
      </c>
      <c r="T54">
        <v>5188.1157189920596</v>
      </c>
      <c r="U54">
        <v>398.77</v>
      </c>
      <c r="V54">
        <v>0</v>
      </c>
      <c r="W54">
        <v>2667.1</v>
      </c>
      <c r="X54">
        <v>0</v>
      </c>
      <c r="Y54">
        <v>0</v>
      </c>
    </row>
    <row r="55" spans="1:25" x14ac:dyDescent="0.25">
      <c r="A55">
        <v>917983550</v>
      </c>
      <c r="B55">
        <v>632018</v>
      </c>
      <c r="C55">
        <v>63</v>
      </c>
      <c r="D55">
        <v>2018</v>
      </c>
      <c r="E55" t="s">
        <v>202</v>
      </c>
      <c r="F55">
        <v>1468.3713235294099</v>
      </c>
      <c r="G55">
        <v>991.25643382352905</v>
      </c>
      <c r="H55">
        <v>0</v>
      </c>
      <c r="I55">
        <v>140.63326970634401</v>
      </c>
      <c r="J55">
        <v>0</v>
      </c>
      <c r="K55">
        <v>0</v>
      </c>
      <c r="L55">
        <v>0</v>
      </c>
      <c r="M55">
        <v>0</v>
      </c>
      <c r="N55">
        <v>2600.26102705928</v>
      </c>
      <c r="O55">
        <v>0</v>
      </c>
      <c r="P55">
        <v>0</v>
      </c>
      <c r="Q55">
        <v>20263.63</v>
      </c>
      <c r="R55">
        <v>1723</v>
      </c>
      <c r="S55">
        <v>0</v>
      </c>
      <c r="T55">
        <v>5366.8379720592802</v>
      </c>
      <c r="U55">
        <v>398.77</v>
      </c>
      <c r="V55">
        <v>0</v>
      </c>
      <c r="W55">
        <v>2667.1</v>
      </c>
      <c r="X55">
        <v>0</v>
      </c>
      <c r="Y55">
        <v>0</v>
      </c>
    </row>
    <row r="56" spans="1:25" x14ac:dyDescent="0.25">
      <c r="A56">
        <v>917983550</v>
      </c>
      <c r="B56">
        <v>632017</v>
      </c>
      <c r="C56">
        <v>63</v>
      </c>
      <c r="D56">
        <v>2017</v>
      </c>
      <c r="E56" t="s">
        <v>202</v>
      </c>
      <c r="F56">
        <v>2555.4810964083199</v>
      </c>
      <c r="G56">
        <v>1269.5812854442299</v>
      </c>
      <c r="H56">
        <v>0</v>
      </c>
      <c r="I56">
        <v>140.63326970634401</v>
      </c>
      <c r="J56">
        <v>0</v>
      </c>
      <c r="K56">
        <v>0</v>
      </c>
      <c r="L56">
        <v>0</v>
      </c>
      <c r="M56">
        <v>0</v>
      </c>
      <c r="N56">
        <v>3965.6956515589</v>
      </c>
      <c r="O56">
        <v>0</v>
      </c>
      <c r="P56">
        <v>0</v>
      </c>
      <c r="Q56">
        <v>21022.14</v>
      </c>
      <c r="R56">
        <v>1821</v>
      </c>
      <c r="S56">
        <v>0</v>
      </c>
      <c r="T56">
        <v>6869.3358615588904</v>
      </c>
      <c r="U56">
        <v>2223.41</v>
      </c>
      <c r="V56">
        <v>2474.09</v>
      </c>
      <c r="W56">
        <v>3014.68</v>
      </c>
      <c r="X56">
        <v>155.72</v>
      </c>
      <c r="Y56">
        <v>0</v>
      </c>
    </row>
    <row r="57" spans="1:25" x14ac:dyDescent="0.25">
      <c r="A57">
        <v>982897327</v>
      </c>
      <c r="B57">
        <v>652019</v>
      </c>
      <c r="C57">
        <v>65</v>
      </c>
      <c r="D57">
        <v>2019</v>
      </c>
      <c r="E57" t="s">
        <v>71</v>
      </c>
      <c r="F57">
        <v>5174.3616071428596</v>
      </c>
      <c r="G57">
        <v>4179.5687500000004</v>
      </c>
      <c r="H57">
        <v>1239.38035714286</v>
      </c>
      <c r="I57">
        <v>501.16032073769702</v>
      </c>
      <c r="J57">
        <v>0</v>
      </c>
      <c r="K57">
        <v>0</v>
      </c>
      <c r="L57">
        <v>0</v>
      </c>
      <c r="M57">
        <v>0</v>
      </c>
      <c r="N57">
        <v>8615.7103207377004</v>
      </c>
      <c r="O57">
        <v>156490.41</v>
      </c>
      <c r="P57">
        <v>3995</v>
      </c>
      <c r="Q57">
        <v>76547.899999999994</v>
      </c>
      <c r="R57">
        <v>2341</v>
      </c>
      <c r="S57">
        <v>255.18411552346601</v>
      </c>
      <c r="T57">
        <v>27208.367401261199</v>
      </c>
      <c r="U57">
        <v>22880.17</v>
      </c>
      <c r="V57">
        <v>2380.7600000000002</v>
      </c>
      <c r="W57">
        <v>9644.17</v>
      </c>
      <c r="X57">
        <v>2533.39</v>
      </c>
      <c r="Y57">
        <v>1</v>
      </c>
    </row>
    <row r="58" spans="1:25" x14ac:dyDescent="0.25">
      <c r="A58">
        <v>982897327</v>
      </c>
      <c r="B58">
        <v>652018</v>
      </c>
      <c r="C58">
        <v>65</v>
      </c>
      <c r="D58">
        <v>2018</v>
      </c>
      <c r="E58" t="s">
        <v>71</v>
      </c>
      <c r="F58">
        <v>4753.1645220588198</v>
      </c>
      <c r="G58">
        <v>4381.8400735294099</v>
      </c>
      <c r="H58">
        <v>1136.1893382352901</v>
      </c>
      <c r="I58">
        <v>501.16032073769702</v>
      </c>
      <c r="J58">
        <v>0</v>
      </c>
      <c r="K58">
        <v>0</v>
      </c>
      <c r="L58">
        <v>0</v>
      </c>
      <c r="M58">
        <v>0</v>
      </c>
      <c r="N58">
        <v>8499.9755780906398</v>
      </c>
      <c r="O58">
        <v>160525.35999999999</v>
      </c>
      <c r="P58">
        <v>3995</v>
      </c>
      <c r="Q58">
        <v>78463.87</v>
      </c>
      <c r="R58">
        <v>2340</v>
      </c>
      <c r="S58">
        <v>105.575645756458</v>
      </c>
      <c r="T58">
        <v>27248.496568847098</v>
      </c>
      <c r="U58">
        <v>22852.07</v>
      </c>
      <c r="V58">
        <v>2380.7600000000002</v>
      </c>
      <c r="W58">
        <v>9644.17</v>
      </c>
      <c r="X58">
        <v>2533.39</v>
      </c>
      <c r="Y58">
        <v>1</v>
      </c>
    </row>
    <row r="59" spans="1:25" x14ac:dyDescent="0.25">
      <c r="A59">
        <v>982897327</v>
      </c>
      <c r="B59">
        <v>652017</v>
      </c>
      <c r="C59">
        <v>65</v>
      </c>
      <c r="D59">
        <v>2017</v>
      </c>
      <c r="E59" t="s">
        <v>71</v>
      </c>
      <c r="F59">
        <v>4707.35066162571</v>
      </c>
      <c r="G59">
        <v>4692.1200378071799</v>
      </c>
      <c r="H59">
        <v>1187.98865784499</v>
      </c>
      <c r="I59">
        <v>501.16032073769702</v>
      </c>
      <c r="J59">
        <v>0</v>
      </c>
      <c r="K59">
        <v>0</v>
      </c>
      <c r="L59">
        <v>0</v>
      </c>
      <c r="M59">
        <v>0</v>
      </c>
      <c r="N59">
        <v>8712.6423623255996</v>
      </c>
      <c r="O59">
        <v>164560.31</v>
      </c>
      <c r="P59">
        <v>6850</v>
      </c>
      <c r="Q59">
        <v>80671.73</v>
      </c>
      <c r="R59">
        <v>3466</v>
      </c>
      <c r="S59">
        <v>322.24265402843599</v>
      </c>
      <c r="T59">
        <v>31980.335076354</v>
      </c>
      <c r="U59">
        <v>22852.078280000002</v>
      </c>
      <c r="V59">
        <v>2380.7600000000002</v>
      </c>
      <c r="W59">
        <v>9644.1753939999999</v>
      </c>
      <c r="X59">
        <v>2533.3918570000001</v>
      </c>
      <c r="Y59">
        <v>1</v>
      </c>
    </row>
    <row r="60" spans="1:25" x14ac:dyDescent="0.25">
      <c r="A60">
        <v>982897327</v>
      </c>
      <c r="B60">
        <v>652016</v>
      </c>
      <c r="C60">
        <v>65</v>
      </c>
      <c r="D60">
        <v>2016</v>
      </c>
      <c r="E60" t="s">
        <v>71</v>
      </c>
      <c r="F60">
        <v>4713.7256809338496</v>
      </c>
      <c r="G60">
        <v>4570.4105058365803</v>
      </c>
      <c r="H60">
        <v>1173.39299610895</v>
      </c>
      <c r="I60">
        <v>501.16032073769702</v>
      </c>
      <c r="J60">
        <v>0</v>
      </c>
      <c r="K60">
        <v>0</v>
      </c>
      <c r="L60">
        <v>0</v>
      </c>
      <c r="M60">
        <v>0</v>
      </c>
      <c r="N60">
        <v>8611.9035113991795</v>
      </c>
      <c r="O60">
        <v>171478.81</v>
      </c>
      <c r="P60">
        <v>5366</v>
      </c>
      <c r="Q60">
        <v>77539.72</v>
      </c>
      <c r="R60">
        <v>3210</v>
      </c>
      <c r="S60">
        <v>34.656370656370697</v>
      </c>
      <c r="T60">
        <v>30047.014177055498</v>
      </c>
      <c r="U60">
        <v>22852.078280000002</v>
      </c>
      <c r="V60">
        <v>2380.7600000000002</v>
      </c>
      <c r="W60">
        <v>9230.5227579999992</v>
      </c>
      <c r="X60">
        <v>2533.3918570000001</v>
      </c>
      <c r="Y60">
        <v>1</v>
      </c>
    </row>
    <row r="61" spans="1:25" x14ac:dyDescent="0.25">
      <c r="A61">
        <v>982897327</v>
      </c>
      <c r="B61">
        <v>652020</v>
      </c>
      <c r="C61">
        <v>65</v>
      </c>
      <c r="D61">
        <v>2020</v>
      </c>
      <c r="E61" t="s">
        <v>71</v>
      </c>
      <c r="F61">
        <v>4643</v>
      </c>
      <c r="G61">
        <v>1155</v>
      </c>
      <c r="H61">
        <v>261</v>
      </c>
      <c r="I61">
        <v>501.16032073769702</v>
      </c>
      <c r="J61">
        <v>0</v>
      </c>
      <c r="K61">
        <v>0</v>
      </c>
      <c r="L61">
        <v>0</v>
      </c>
      <c r="M61">
        <v>0</v>
      </c>
      <c r="N61">
        <v>6038.1603207377002</v>
      </c>
      <c r="O61">
        <v>152454.45000000001</v>
      </c>
      <c r="P61">
        <v>3996</v>
      </c>
      <c r="Q61">
        <v>123854.28</v>
      </c>
      <c r="R61">
        <v>2280</v>
      </c>
      <c r="S61">
        <v>497</v>
      </c>
      <c r="T61">
        <v>27041.0599157377</v>
      </c>
      <c r="U61">
        <v>22880.17</v>
      </c>
      <c r="V61">
        <v>2380.7600000000002</v>
      </c>
      <c r="W61">
        <v>9185.68</v>
      </c>
      <c r="X61">
        <v>2574.17</v>
      </c>
      <c r="Y61">
        <v>1</v>
      </c>
    </row>
    <row r="62" spans="1:25" x14ac:dyDescent="0.25">
      <c r="A62">
        <v>917424799</v>
      </c>
      <c r="B62">
        <v>712018</v>
      </c>
      <c r="C62">
        <v>71</v>
      </c>
      <c r="D62">
        <v>2018</v>
      </c>
      <c r="E62" t="s">
        <v>72</v>
      </c>
      <c r="F62">
        <v>19440.051470588201</v>
      </c>
      <c r="G62">
        <v>16048.4099264706</v>
      </c>
      <c r="H62">
        <v>5870.3115808823504</v>
      </c>
      <c r="I62">
        <v>2344.2323828963799</v>
      </c>
      <c r="J62">
        <v>0</v>
      </c>
      <c r="K62">
        <v>0</v>
      </c>
      <c r="L62">
        <v>113.19577205882401</v>
      </c>
      <c r="M62">
        <v>339.58731617647101</v>
      </c>
      <c r="N62">
        <v>31509.5991108376</v>
      </c>
      <c r="O62">
        <v>9231.4</v>
      </c>
      <c r="P62">
        <v>266</v>
      </c>
      <c r="Q62">
        <v>706301.08</v>
      </c>
      <c r="R62">
        <v>21083</v>
      </c>
      <c r="S62">
        <v>1263.80258302583</v>
      </c>
      <c r="T62">
        <v>90972.324413863404</v>
      </c>
      <c r="U62">
        <v>73287.44</v>
      </c>
      <c r="V62">
        <v>14013.24</v>
      </c>
      <c r="W62">
        <v>33996.69</v>
      </c>
      <c r="X62">
        <v>1596.89</v>
      </c>
      <c r="Y62">
        <v>1</v>
      </c>
    </row>
    <row r="63" spans="1:25" x14ac:dyDescent="0.25">
      <c r="A63">
        <v>917424799</v>
      </c>
      <c r="B63">
        <v>712020</v>
      </c>
      <c r="C63">
        <v>71</v>
      </c>
      <c r="D63">
        <v>2020</v>
      </c>
      <c r="E63" t="s">
        <v>72</v>
      </c>
      <c r="F63">
        <v>21563</v>
      </c>
      <c r="G63">
        <v>12022</v>
      </c>
      <c r="H63">
        <v>3063</v>
      </c>
      <c r="I63">
        <v>2344.2323828963799</v>
      </c>
      <c r="J63">
        <v>0</v>
      </c>
      <c r="K63">
        <v>0</v>
      </c>
      <c r="L63">
        <v>0</v>
      </c>
      <c r="M63">
        <v>0</v>
      </c>
      <c r="N63">
        <v>32866.2323828964</v>
      </c>
      <c r="O63">
        <v>74011.789999999994</v>
      </c>
      <c r="P63">
        <v>1567</v>
      </c>
      <c r="Q63">
        <v>665072.88</v>
      </c>
      <c r="R63">
        <v>20946</v>
      </c>
      <c r="S63">
        <v>1260</v>
      </c>
      <c r="T63">
        <v>94702.092887896404</v>
      </c>
      <c r="U63">
        <v>73442.69</v>
      </c>
      <c r="V63">
        <v>14013.24</v>
      </c>
      <c r="W63">
        <v>38340.04</v>
      </c>
      <c r="X63">
        <v>1596.89</v>
      </c>
      <c r="Y63">
        <v>1</v>
      </c>
    </row>
    <row r="64" spans="1:25" x14ac:dyDescent="0.25">
      <c r="A64">
        <v>917424799</v>
      </c>
      <c r="B64">
        <v>712016</v>
      </c>
      <c r="C64">
        <v>71</v>
      </c>
      <c r="D64">
        <v>2016</v>
      </c>
      <c r="E64" t="s">
        <v>72</v>
      </c>
      <c r="F64">
        <v>25274.974708171201</v>
      </c>
      <c r="G64">
        <v>22002.238326848299</v>
      </c>
      <c r="H64">
        <v>5126.8764591439704</v>
      </c>
      <c r="I64">
        <v>2344.2323828963799</v>
      </c>
      <c r="J64">
        <v>0</v>
      </c>
      <c r="K64">
        <v>0</v>
      </c>
      <c r="L64">
        <v>955.061284046693</v>
      </c>
      <c r="M64">
        <v>545.26945525291796</v>
      </c>
      <c r="N64">
        <v>42994.238219472303</v>
      </c>
      <c r="O64">
        <v>10192.92</v>
      </c>
      <c r="P64">
        <v>396</v>
      </c>
      <c r="Q64">
        <v>703912.43</v>
      </c>
      <c r="R64">
        <v>29060</v>
      </c>
      <c r="S64">
        <v>1674.33590733591</v>
      </c>
      <c r="T64">
        <v>110900.999651808</v>
      </c>
      <c r="U64">
        <v>71915.56</v>
      </c>
      <c r="V64">
        <v>14013.24</v>
      </c>
      <c r="W64">
        <v>34940.9</v>
      </c>
      <c r="X64">
        <v>1478.58</v>
      </c>
      <c r="Y64">
        <v>1</v>
      </c>
    </row>
    <row r="65" spans="1:25" x14ac:dyDescent="0.25">
      <c r="A65">
        <v>917424799</v>
      </c>
      <c r="B65">
        <v>712019</v>
      </c>
      <c r="C65">
        <v>71</v>
      </c>
      <c r="D65">
        <v>2019</v>
      </c>
      <c r="E65" t="s">
        <v>72</v>
      </c>
      <c r="F65">
        <v>16558.984821428599</v>
      </c>
      <c r="G65">
        <v>10261.370535714301</v>
      </c>
      <c r="H65">
        <v>6111.6044642857096</v>
      </c>
      <c r="I65">
        <v>2344.2323828963799</v>
      </c>
      <c r="J65">
        <v>0</v>
      </c>
      <c r="K65">
        <v>0</v>
      </c>
      <c r="L65">
        <v>0</v>
      </c>
      <c r="M65">
        <v>101.740178571429</v>
      </c>
      <c r="N65">
        <v>22951.243097182101</v>
      </c>
      <c r="O65">
        <v>71113.09</v>
      </c>
      <c r="P65">
        <v>1602</v>
      </c>
      <c r="Q65">
        <v>676250.55</v>
      </c>
      <c r="R65">
        <v>19980</v>
      </c>
      <c r="S65">
        <v>2271.3411552346602</v>
      </c>
      <c r="T65">
        <v>85293.811712416704</v>
      </c>
      <c r="U65">
        <v>73442.69</v>
      </c>
      <c r="V65">
        <v>14013.24</v>
      </c>
      <c r="W65">
        <v>38340.04</v>
      </c>
      <c r="X65">
        <v>1596.89</v>
      </c>
      <c r="Y65">
        <v>1</v>
      </c>
    </row>
    <row r="66" spans="1:25" x14ac:dyDescent="0.25">
      <c r="A66">
        <v>917424799</v>
      </c>
      <c r="B66">
        <v>712017</v>
      </c>
      <c r="C66">
        <v>71</v>
      </c>
      <c r="D66">
        <v>2017</v>
      </c>
      <c r="E66" t="s">
        <v>72</v>
      </c>
      <c r="F66">
        <v>19283.057655954599</v>
      </c>
      <c r="G66">
        <v>18326.792060491502</v>
      </c>
      <c r="H66">
        <v>5181.6758034026498</v>
      </c>
      <c r="I66">
        <v>2344.2323828963799</v>
      </c>
      <c r="J66">
        <v>0</v>
      </c>
      <c r="K66">
        <v>0</v>
      </c>
      <c r="L66">
        <v>308.96408317580301</v>
      </c>
      <c r="M66">
        <v>158.83364839319501</v>
      </c>
      <c r="N66">
        <v>34304.608564370901</v>
      </c>
      <c r="O66">
        <v>8805.18</v>
      </c>
      <c r="P66">
        <v>272</v>
      </c>
      <c r="Q66">
        <v>696984.84</v>
      </c>
      <c r="R66">
        <v>25579</v>
      </c>
      <c r="S66">
        <v>7936.95355450237</v>
      </c>
      <c r="T66">
        <v>104440.748148873</v>
      </c>
      <c r="U66">
        <v>72956.75</v>
      </c>
      <c r="V66">
        <v>14013.24</v>
      </c>
      <c r="W66">
        <v>34940.9</v>
      </c>
      <c r="X66">
        <v>1478.58</v>
      </c>
      <c r="Y66">
        <v>1</v>
      </c>
    </row>
    <row r="67" spans="1:25" x14ac:dyDescent="0.25">
      <c r="A67">
        <v>917743193</v>
      </c>
      <c r="B67">
        <v>822016</v>
      </c>
      <c r="C67">
        <v>82</v>
      </c>
      <c r="D67">
        <v>2016</v>
      </c>
      <c r="E67" t="s">
        <v>203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 x14ac:dyDescent="0.25">
      <c r="A68">
        <v>917743193</v>
      </c>
      <c r="B68">
        <v>822019</v>
      </c>
      <c r="C68">
        <v>82</v>
      </c>
      <c r="D68">
        <v>2019</v>
      </c>
      <c r="E68" t="s">
        <v>203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 x14ac:dyDescent="0.25">
      <c r="A69">
        <v>917743193</v>
      </c>
      <c r="B69">
        <v>822018</v>
      </c>
      <c r="C69">
        <v>82</v>
      </c>
      <c r="D69">
        <v>2018</v>
      </c>
      <c r="E69" t="s">
        <v>203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 x14ac:dyDescent="0.25">
      <c r="A70">
        <v>917743193</v>
      </c>
      <c r="B70">
        <v>822017</v>
      </c>
      <c r="C70">
        <v>82</v>
      </c>
      <c r="D70">
        <v>2017</v>
      </c>
      <c r="E70" t="s">
        <v>203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 x14ac:dyDescent="0.25">
      <c r="A71">
        <v>917743193</v>
      </c>
      <c r="B71">
        <v>822020</v>
      </c>
      <c r="C71">
        <v>82</v>
      </c>
      <c r="D71">
        <v>2020</v>
      </c>
      <c r="E71" t="s">
        <v>203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 x14ac:dyDescent="0.25">
      <c r="A72">
        <v>923488960</v>
      </c>
      <c r="B72">
        <v>842017</v>
      </c>
      <c r="C72">
        <v>84</v>
      </c>
      <c r="D72">
        <v>2017</v>
      </c>
      <c r="E72" t="s">
        <v>266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</row>
    <row r="73" spans="1:25" x14ac:dyDescent="0.25">
      <c r="A73">
        <v>923488960</v>
      </c>
      <c r="B73">
        <v>842020</v>
      </c>
      <c r="C73">
        <v>84</v>
      </c>
      <c r="D73">
        <v>2020</v>
      </c>
      <c r="E73" t="s">
        <v>266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 x14ac:dyDescent="0.25">
      <c r="A74">
        <v>923488960</v>
      </c>
      <c r="B74">
        <v>842019</v>
      </c>
      <c r="C74">
        <v>84</v>
      </c>
      <c r="D74">
        <v>2019</v>
      </c>
      <c r="E74" t="s">
        <v>266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</row>
    <row r="75" spans="1:25" x14ac:dyDescent="0.25">
      <c r="A75">
        <v>923488960</v>
      </c>
      <c r="B75">
        <v>842016</v>
      </c>
      <c r="C75">
        <v>84</v>
      </c>
      <c r="D75">
        <v>2016</v>
      </c>
      <c r="E75" t="s">
        <v>266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 x14ac:dyDescent="0.25">
      <c r="A76">
        <v>923488960</v>
      </c>
      <c r="B76">
        <v>842018</v>
      </c>
      <c r="C76">
        <v>84</v>
      </c>
      <c r="D76">
        <v>2018</v>
      </c>
      <c r="E76" t="s">
        <v>266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 x14ac:dyDescent="0.25">
      <c r="A77">
        <v>979379455</v>
      </c>
      <c r="B77">
        <v>862019</v>
      </c>
      <c r="C77">
        <v>86</v>
      </c>
      <c r="D77">
        <v>2019</v>
      </c>
      <c r="E77" t="s">
        <v>73</v>
      </c>
      <c r="F77">
        <v>4509.4535714285703</v>
      </c>
      <c r="G77">
        <v>5174.3616071428596</v>
      </c>
      <c r="H77">
        <v>2405.7955357142901</v>
      </c>
      <c r="I77">
        <v>696.83534763886996</v>
      </c>
      <c r="J77">
        <v>0</v>
      </c>
      <c r="K77">
        <v>0</v>
      </c>
      <c r="L77">
        <v>0</v>
      </c>
      <c r="M77">
        <v>315.49732142857101</v>
      </c>
      <c r="N77">
        <v>7659.3576690674399</v>
      </c>
      <c r="O77">
        <v>19659.650000000001</v>
      </c>
      <c r="P77">
        <v>768</v>
      </c>
      <c r="Q77">
        <v>115591.47</v>
      </c>
      <c r="R77">
        <v>4584</v>
      </c>
      <c r="S77">
        <v>0</v>
      </c>
      <c r="T77">
        <v>19976.7903490674</v>
      </c>
      <c r="U77">
        <v>15855.42</v>
      </c>
      <c r="V77">
        <v>0</v>
      </c>
      <c r="W77">
        <v>19593.37</v>
      </c>
      <c r="X77">
        <v>1368.41</v>
      </c>
      <c r="Y77">
        <v>1</v>
      </c>
    </row>
    <row r="78" spans="1:25" x14ac:dyDescent="0.25">
      <c r="A78">
        <v>979379455</v>
      </c>
      <c r="B78">
        <v>862017</v>
      </c>
      <c r="C78">
        <v>86</v>
      </c>
      <c r="D78">
        <v>2017</v>
      </c>
      <c r="E78" t="s">
        <v>73</v>
      </c>
      <c r="F78">
        <v>5377.4981096408301</v>
      </c>
      <c r="G78">
        <v>5983.4593572778804</v>
      </c>
      <c r="H78">
        <v>2843.7750472589801</v>
      </c>
      <c r="I78">
        <v>696.83534763886996</v>
      </c>
      <c r="J78">
        <v>0</v>
      </c>
      <c r="K78">
        <v>0</v>
      </c>
      <c r="L78">
        <v>0</v>
      </c>
      <c r="M78">
        <v>628.80718336483903</v>
      </c>
      <c r="N78">
        <v>8585.2105839337601</v>
      </c>
      <c r="O78">
        <v>12283.62</v>
      </c>
      <c r="P78">
        <v>516</v>
      </c>
      <c r="Q78">
        <v>73092.69</v>
      </c>
      <c r="R78">
        <v>5281</v>
      </c>
      <c r="S78">
        <v>0</v>
      </c>
      <c r="T78">
        <v>18779.0905489338</v>
      </c>
      <c r="U78">
        <v>15855.42</v>
      </c>
      <c r="V78">
        <v>0</v>
      </c>
      <c r="W78">
        <v>16927.87</v>
      </c>
      <c r="X78">
        <v>1368.41</v>
      </c>
      <c r="Y78">
        <v>1</v>
      </c>
    </row>
    <row r="79" spans="1:25" x14ac:dyDescent="0.25">
      <c r="A79">
        <v>979379455</v>
      </c>
      <c r="B79">
        <v>862020</v>
      </c>
      <c r="C79">
        <v>86</v>
      </c>
      <c r="D79">
        <v>2020</v>
      </c>
      <c r="E79" t="s">
        <v>73</v>
      </c>
      <c r="F79">
        <v>9298</v>
      </c>
      <c r="G79">
        <v>12029</v>
      </c>
      <c r="H79">
        <v>9519</v>
      </c>
      <c r="I79">
        <v>696.83534763886996</v>
      </c>
      <c r="J79">
        <v>0</v>
      </c>
      <c r="K79">
        <v>0</v>
      </c>
      <c r="L79">
        <v>0</v>
      </c>
      <c r="M79">
        <v>415</v>
      </c>
      <c r="N79">
        <v>12089.8353476389</v>
      </c>
      <c r="O79">
        <v>21142.33</v>
      </c>
      <c r="P79">
        <v>768</v>
      </c>
      <c r="Q79">
        <v>135997.51</v>
      </c>
      <c r="R79">
        <v>5670</v>
      </c>
      <c r="S79">
        <v>0</v>
      </c>
      <c r="T79">
        <v>26620.537107638898</v>
      </c>
      <c r="U79">
        <v>15855.42</v>
      </c>
      <c r="V79">
        <v>0</v>
      </c>
      <c r="W79">
        <v>19593.37</v>
      </c>
      <c r="X79">
        <v>1368.41</v>
      </c>
      <c r="Y79">
        <v>1</v>
      </c>
    </row>
    <row r="80" spans="1:25" x14ac:dyDescent="0.25">
      <c r="A80">
        <v>979379455</v>
      </c>
      <c r="B80">
        <v>862018</v>
      </c>
      <c r="C80">
        <v>86</v>
      </c>
      <c r="D80">
        <v>2018</v>
      </c>
      <c r="E80" t="s">
        <v>73</v>
      </c>
      <c r="F80">
        <v>4195.6488970588198</v>
      </c>
      <c r="G80">
        <v>5238.7426470588198</v>
      </c>
      <c r="H80">
        <v>4221.0386029411802</v>
      </c>
      <c r="I80">
        <v>696.83534763886996</v>
      </c>
      <c r="J80">
        <v>0</v>
      </c>
      <c r="K80">
        <v>0</v>
      </c>
      <c r="L80">
        <v>0</v>
      </c>
      <c r="M80">
        <v>446.43566176470603</v>
      </c>
      <c r="N80">
        <v>5463.7526270506396</v>
      </c>
      <c r="O80">
        <v>11762.46</v>
      </c>
      <c r="P80">
        <v>516</v>
      </c>
      <c r="Q80">
        <v>113625</v>
      </c>
      <c r="R80">
        <v>3593</v>
      </c>
      <c r="S80">
        <v>0</v>
      </c>
      <c r="T80">
        <v>16030.206817050601</v>
      </c>
      <c r="U80">
        <v>15855.42</v>
      </c>
      <c r="V80">
        <v>0</v>
      </c>
      <c r="W80">
        <v>18060.48</v>
      </c>
      <c r="X80">
        <v>1368.41</v>
      </c>
      <c r="Y80">
        <v>1</v>
      </c>
    </row>
    <row r="81" spans="1:25" x14ac:dyDescent="0.25">
      <c r="A81">
        <v>979379455</v>
      </c>
      <c r="B81">
        <v>862016</v>
      </c>
      <c r="C81">
        <v>86</v>
      </c>
      <c r="D81">
        <v>2016</v>
      </c>
      <c r="E81" t="s">
        <v>73</v>
      </c>
      <c r="F81">
        <v>5897.1955252918297</v>
      </c>
      <c r="G81">
        <v>5236.60214007782</v>
      </c>
      <c r="H81">
        <v>2024.32684824903</v>
      </c>
      <c r="I81">
        <v>696.83534763886996</v>
      </c>
      <c r="J81">
        <v>0</v>
      </c>
      <c r="K81">
        <v>0</v>
      </c>
      <c r="L81">
        <v>0</v>
      </c>
      <c r="M81">
        <v>651.63618677042803</v>
      </c>
      <c r="N81">
        <v>9154.6699779890605</v>
      </c>
      <c r="O81">
        <v>12687.62</v>
      </c>
      <c r="P81">
        <v>724</v>
      </c>
      <c r="Q81">
        <v>71496.89</v>
      </c>
      <c r="R81">
        <v>5301</v>
      </c>
      <c r="S81">
        <v>108.301158301158</v>
      </c>
      <c r="T81">
        <v>19623.473401290201</v>
      </c>
      <c r="U81">
        <v>15855.42</v>
      </c>
      <c r="V81">
        <v>0</v>
      </c>
      <c r="W81">
        <v>17223.080000000002</v>
      </c>
      <c r="X81">
        <v>1368.41</v>
      </c>
      <c r="Y81">
        <v>1</v>
      </c>
    </row>
    <row r="82" spans="1:25" x14ac:dyDescent="0.25">
      <c r="A82">
        <v>824914982</v>
      </c>
      <c r="B82">
        <v>882016</v>
      </c>
      <c r="C82">
        <v>88</v>
      </c>
      <c r="D82">
        <v>2016</v>
      </c>
      <c r="E82" t="s">
        <v>267</v>
      </c>
      <c r="F82">
        <v>201.53696498054501</v>
      </c>
      <c r="G82">
        <v>153.39202334630301</v>
      </c>
      <c r="H82">
        <v>22.392996108949401</v>
      </c>
      <c r="I82">
        <v>35.371985883637997</v>
      </c>
      <c r="J82">
        <v>0</v>
      </c>
      <c r="K82">
        <v>0</v>
      </c>
      <c r="L82">
        <v>0</v>
      </c>
      <c r="M82">
        <v>0</v>
      </c>
      <c r="N82">
        <v>367.90797810153703</v>
      </c>
      <c r="O82">
        <v>1008.99</v>
      </c>
      <c r="P82">
        <v>78</v>
      </c>
      <c r="Q82">
        <v>22248.28</v>
      </c>
      <c r="R82">
        <v>1297</v>
      </c>
      <c r="S82">
        <v>0</v>
      </c>
      <c r="T82">
        <v>2940.6573831015398</v>
      </c>
      <c r="U82">
        <v>0</v>
      </c>
      <c r="V82">
        <v>0</v>
      </c>
      <c r="W82">
        <v>3134.36</v>
      </c>
      <c r="X82">
        <v>0</v>
      </c>
      <c r="Y82">
        <v>0</v>
      </c>
    </row>
    <row r="83" spans="1:25" x14ac:dyDescent="0.25">
      <c r="A83">
        <v>824914982</v>
      </c>
      <c r="B83">
        <v>882020</v>
      </c>
      <c r="C83">
        <v>88</v>
      </c>
      <c r="D83">
        <v>2020</v>
      </c>
      <c r="E83" t="s">
        <v>267</v>
      </c>
      <c r="F83">
        <v>675</v>
      </c>
      <c r="G83">
        <v>1062</v>
      </c>
      <c r="H83">
        <v>914</v>
      </c>
      <c r="I83">
        <v>35.371985883637997</v>
      </c>
      <c r="J83">
        <v>0</v>
      </c>
      <c r="K83">
        <v>0</v>
      </c>
      <c r="L83">
        <v>0</v>
      </c>
      <c r="M83">
        <v>0</v>
      </c>
      <c r="N83">
        <v>858.37198588363799</v>
      </c>
      <c r="O83">
        <v>775.68</v>
      </c>
      <c r="P83">
        <v>31</v>
      </c>
      <c r="Q83">
        <v>86791.32</v>
      </c>
      <c r="R83">
        <v>907</v>
      </c>
      <c r="S83">
        <v>0</v>
      </c>
      <c r="T83">
        <v>6306.0724858836402</v>
      </c>
      <c r="U83">
        <v>0</v>
      </c>
      <c r="V83">
        <v>0</v>
      </c>
      <c r="W83">
        <v>4886.16</v>
      </c>
      <c r="X83">
        <v>0</v>
      </c>
      <c r="Y83">
        <v>0</v>
      </c>
    </row>
    <row r="84" spans="1:25" x14ac:dyDescent="0.25">
      <c r="A84">
        <v>824914982</v>
      </c>
      <c r="B84">
        <v>882019</v>
      </c>
      <c r="C84">
        <v>88</v>
      </c>
      <c r="D84">
        <v>2019</v>
      </c>
      <c r="E84" t="s">
        <v>267</v>
      </c>
      <c r="F84">
        <v>176.76071428571399</v>
      </c>
      <c r="G84">
        <v>566.25089285714296</v>
      </c>
      <c r="H84">
        <v>488.14732142857099</v>
      </c>
      <c r="I84">
        <v>35.371985883637997</v>
      </c>
      <c r="J84">
        <v>0</v>
      </c>
      <c r="K84">
        <v>0</v>
      </c>
      <c r="L84">
        <v>0</v>
      </c>
      <c r="M84">
        <v>0</v>
      </c>
      <c r="N84">
        <v>290.23627159792397</v>
      </c>
      <c r="O84">
        <v>775.68</v>
      </c>
      <c r="P84">
        <v>77</v>
      </c>
      <c r="Q84">
        <v>19168.79</v>
      </c>
      <c r="R84">
        <v>1283</v>
      </c>
      <c r="S84">
        <v>0</v>
      </c>
      <c r="T84">
        <v>2677.3764765979199</v>
      </c>
      <c r="U84">
        <v>0</v>
      </c>
      <c r="V84">
        <v>0</v>
      </c>
      <c r="W84">
        <v>3134.36</v>
      </c>
      <c r="X84">
        <v>0</v>
      </c>
      <c r="Y84">
        <v>0</v>
      </c>
    </row>
    <row r="85" spans="1:25" x14ac:dyDescent="0.25">
      <c r="A85">
        <v>824914982</v>
      </c>
      <c r="B85">
        <v>882017</v>
      </c>
      <c r="C85">
        <v>88</v>
      </c>
      <c r="D85">
        <v>2017</v>
      </c>
      <c r="E85" t="s">
        <v>267</v>
      </c>
      <c r="F85">
        <v>867.05765595463095</v>
      </c>
      <c r="G85">
        <v>679.93856332703206</v>
      </c>
      <c r="H85">
        <v>452.56710775047299</v>
      </c>
      <c r="I85">
        <v>35.371985883637997</v>
      </c>
      <c r="J85">
        <v>0</v>
      </c>
      <c r="K85">
        <v>0</v>
      </c>
      <c r="L85">
        <v>0</v>
      </c>
      <c r="M85">
        <v>0</v>
      </c>
      <c r="N85">
        <v>1129.8010974148301</v>
      </c>
      <c r="O85">
        <v>931.22</v>
      </c>
      <c r="P85">
        <v>77</v>
      </c>
      <c r="Q85">
        <v>21141.32</v>
      </c>
      <c r="R85">
        <v>1272</v>
      </c>
      <c r="S85">
        <v>0</v>
      </c>
      <c r="T85">
        <v>3615.5369074148298</v>
      </c>
      <c r="U85">
        <v>0</v>
      </c>
      <c r="V85">
        <v>0</v>
      </c>
      <c r="W85">
        <v>3134.36</v>
      </c>
      <c r="X85">
        <v>0</v>
      </c>
      <c r="Y85">
        <v>0</v>
      </c>
    </row>
    <row r="86" spans="1:25" x14ac:dyDescent="0.25">
      <c r="A86">
        <v>824914982</v>
      </c>
      <c r="B86">
        <v>882018</v>
      </c>
      <c r="C86">
        <v>88</v>
      </c>
      <c r="D86">
        <v>2018</v>
      </c>
      <c r="E86" t="s">
        <v>267</v>
      </c>
      <c r="F86">
        <v>926.72426470588198</v>
      </c>
      <c r="G86">
        <v>579.73161764705901</v>
      </c>
      <c r="H86">
        <v>444.31985294117601</v>
      </c>
      <c r="I86">
        <v>35.371985883637997</v>
      </c>
      <c r="J86">
        <v>0</v>
      </c>
      <c r="K86">
        <v>0</v>
      </c>
      <c r="L86">
        <v>0</v>
      </c>
      <c r="M86">
        <v>0</v>
      </c>
      <c r="N86">
        <v>1097.5080152953999</v>
      </c>
      <c r="O86">
        <v>853.45</v>
      </c>
      <c r="P86">
        <v>77</v>
      </c>
      <c r="Q86">
        <v>20250.5</v>
      </c>
      <c r="R86">
        <v>1274</v>
      </c>
      <c r="S86">
        <v>0</v>
      </c>
      <c r="T86">
        <v>3535.3614402953999</v>
      </c>
      <c r="U86">
        <v>0</v>
      </c>
      <c r="V86">
        <v>0</v>
      </c>
      <c r="W86">
        <v>3134.36</v>
      </c>
      <c r="X86">
        <v>0</v>
      </c>
      <c r="Y86">
        <v>0</v>
      </c>
    </row>
    <row r="87" spans="1:25" x14ac:dyDescent="0.25">
      <c r="A87">
        <v>977285712</v>
      </c>
      <c r="B87">
        <v>912018</v>
      </c>
      <c r="C87">
        <v>91</v>
      </c>
      <c r="D87">
        <v>2018</v>
      </c>
      <c r="E87" t="s">
        <v>204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</row>
    <row r="88" spans="1:25" x14ac:dyDescent="0.25">
      <c r="A88">
        <v>977285712</v>
      </c>
      <c r="B88">
        <v>912017</v>
      </c>
      <c r="C88">
        <v>91</v>
      </c>
      <c r="D88">
        <v>2017</v>
      </c>
      <c r="E88" t="s">
        <v>204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</row>
    <row r="89" spans="1:25" x14ac:dyDescent="0.25">
      <c r="A89">
        <v>977285712</v>
      </c>
      <c r="B89">
        <v>912016</v>
      </c>
      <c r="C89">
        <v>91</v>
      </c>
      <c r="D89">
        <v>2016</v>
      </c>
      <c r="E89" t="s">
        <v>204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</row>
    <row r="90" spans="1:25" x14ac:dyDescent="0.25">
      <c r="A90">
        <v>977285712</v>
      </c>
      <c r="B90">
        <v>912020</v>
      </c>
      <c r="C90">
        <v>91</v>
      </c>
      <c r="D90">
        <v>2020</v>
      </c>
      <c r="E90" t="s">
        <v>204</v>
      </c>
      <c r="F90">
        <v>291</v>
      </c>
      <c r="G90">
        <v>631</v>
      </c>
      <c r="H90">
        <v>465</v>
      </c>
      <c r="I90">
        <v>0</v>
      </c>
      <c r="J90">
        <v>0</v>
      </c>
      <c r="K90">
        <v>0</v>
      </c>
      <c r="L90">
        <v>0</v>
      </c>
      <c r="M90">
        <v>0</v>
      </c>
      <c r="N90">
        <v>457</v>
      </c>
      <c r="O90">
        <v>0</v>
      </c>
      <c r="P90">
        <v>0</v>
      </c>
      <c r="Q90">
        <v>7822.45</v>
      </c>
      <c r="R90">
        <v>289</v>
      </c>
      <c r="S90">
        <v>0</v>
      </c>
      <c r="T90">
        <v>1148.8561749999999</v>
      </c>
      <c r="U90">
        <v>0</v>
      </c>
      <c r="V90">
        <v>0</v>
      </c>
      <c r="W90">
        <v>3992.97</v>
      </c>
      <c r="X90">
        <v>0</v>
      </c>
      <c r="Y90">
        <v>0</v>
      </c>
    </row>
    <row r="91" spans="1:25" x14ac:dyDescent="0.25">
      <c r="A91">
        <v>977285712</v>
      </c>
      <c r="B91">
        <v>912019</v>
      </c>
      <c r="C91">
        <v>91</v>
      </c>
      <c r="D91">
        <v>2019</v>
      </c>
      <c r="E91" t="s">
        <v>204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</row>
    <row r="92" spans="1:25" x14ac:dyDescent="0.25">
      <c r="A92">
        <v>979399901</v>
      </c>
      <c r="B92">
        <v>932020</v>
      </c>
      <c r="C92">
        <v>93</v>
      </c>
      <c r="D92">
        <v>2020</v>
      </c>
      <c r="E92" t="s">
        <v>74</v>
      </c>
      <c r="F92">
        <v>1742</v>
      </c>
      <c r="G92">
        <v>168</v>
      </c>
      <c r="H92">
        <v>43</v>
      </c>
      <c r="I92">
        <v>-71.131246673884505</v>
      </c>
      <c r="J92">
        <v>44.648530304003401</v>
      </c>
      <c r="K92">
        <v>0</v>
      </c>
      <c r="L92">
        <v>0</v>
      </c>
      <c r="M92">
        <v>0</v>
      </c>
      <c r="N92">
        <v>1840.5172836301199</v>
      </c>
      <c r="O92">
        <v>0</v>
      </c>
      <c r="P92">
        <v>0</v>
      </c>
      <c r="Q92">
        <v>19623.29</v>
      </c>
      <c r="R92">
        <v>639</v>
      </c>
      <c r="S92">
        <v>0</v>
      </c>
      <c r="T92">
        <v>3490.11671863012</v>
      </c>
      <c r="U92">
        <v>3187.78</v>
      </c>
      <c r="V92">
        <v>0</v>
      </c>
      <c r="W92">
        <v>5336.25</v>
      </c>
      <c r="X92">
        <v>0</v>
      </c>
      <c r="Y92">
        <v>1</v>
      </c>
    </row>
    <row r="93" spans="1:25" x14ac:dyDescent="0.25">
      <c r="A93">
        <v>979399901</v>
      </c>
      <c r="B93">
        <v>932016</v>
      </c>
      <c r="C93">
        <v>93</v>
      </c>
      <c r="D93">
        <v>2016</v>
      </c>
      <c r="E93" t="s">
        <v>74</v>
      </c>
      <c r="F93">
        <v>3009.6186770427998</v>
      </c>
      <c r="G93">
        <v>1100.6157587548601</v>
      </c>
      <c r="H93">
        <v>0</v>
      </c>
      <c r="I93">
        <v>-71.131246673884505</v>
      </c>
      <c r="J93">
        <v>44.648530304003401</v>
      </c>
      <c r="K93">
        <v>0</v>
      </c>
      <c r="L93">
        <v>0</v>
      </c>
      <c r="M93">
        <v>0</v>
      </c>
      <c r="N93">
        <v>4083.7517194277798</v>
      </c>
      <c r="O93">
        <v>0</v>
      </c>
      <c r="P93">
        <v>0</v>
      </c>
      <c r="Q93">
        <v>17759.84</v>
      </c>
      <c r="R93">
        <v>1801</v>
      </c>
      <c r="S93">
        <v>0</v>
      </c>
      <c r="T93">
        <v>6799.38347942778</v>
      </c>
      <c r="U93">
        <v>3561.21</v>
      </c>
      <c r="V93">
        <v>0</v>
      </c>
      <c r="W93">
        <v>5313.78</v>
      </c>
      <c r="X93">
        <v>0</v>
      </c>
      <c r="Y93">
        <v>1</v>
      </c>
    </row>
    <row r="94" spans="1:25" x14ac:dyDescent="0.25">
      <c r="A94">
        <v>979399901</v>
      </c>
      <c r="B94">
        <v>932018</v>
      </c>
      <c r="C94">
        <v>93</v>
      </c>
      <c r="D94">
        <v>2018</v>
      </c>
      <c r="E94" t="s">
        <v>74</v>
      </c>
      <c r="F94">
        <v>2768.5358455882401</v>
      </c>
      <c r="G94">
        <v>616.75827205882399</v>
      </c>
      <c r="H94">
        <v>251.78125</v>
      </c>
      <c r="I94">
        <v>-71.131246673884505</v>
      </c>
      <c r="J94">
        <v>44.648530304003401</v>
      </c>
      <c r="K94">
        <v>0</v>
      </c>
      <c r="L94">
        <v>0</v>
      </c>
      <c r="M94">
        <v>0</v>
      </c>
      <c r="N94">
        <v>3107.0301512771798</v>
      </c>
      <c r="O94">
        <v>0</v>
      </c>
      <c r="P94">
        <v>0</v>
      </c>
      <c r="Q94">
        <v>19115.259999999998</v>
      </c>
      <c r="R94">
        <v>536</v>
      </c>
      <c r="S94">
        <v>0</v>
      </c>
      <c r="T94">
        <v>4627.46604127718</v>
      </c>
      <c r="U94">
        <v>3019.59</v>
      </c>
      <c r="V94">
        <v>0</v>
      </c>
      <c r="W94">
        <v>5336.25</v>
      </c>
      <c r="X94">
        <v>0</v>
      </c>
      <c r="Y94">
        <v>1</v>
      </c>
    </row>
    <row r="95" spans="1:25" x14ac:dyDescent="0.25">
      <c r="A95">
        <v>979399901</v>
      </c>
      <c r="B95">
        <v>932017</v>
      </c>
      <c r="C95">
        <v>93</v>
      </c>
      <c r="D95">
        <v>2017</v>
      </c>
      <c r="E95" t="s">
        <v>74</v>
      </c>
      <c r="F95">
        <v>2337.9007561436702</v>
      </c>
      <c r="G95">
        <v>821.36578449905505</v>
      </c>
      <c r="H95">
        <v>607.04914933837404</v>
      </c>
      <c r="I95">
        <v>-71.131246673884505</v>
      </c>
      <c r="J95">
        <v>44.648530304003401</v>
      </c>
      <c r="K95">
        <v>0</v>
      </c>
      <c r="L95">
        <v>0</v>
      </c>
      <c r="M95">
        <v>0</v>
      </c>
      <c r="N95">
        <v>2525.7346749344701</v>
      </c>
      <c r="O95">
        <v>0</v>
      </c>
      <c r="P95">
        <v>0</v>
      </c>
      <c r="Q95">
        <v>17288.169999999998</v>
      </c>
      <c r="R95">
        <v>1837</v>
      </c>
      <c r="S95">
        <v>1927.07488151659</v>
      </c>
      <c r="T95">
        <v>7180.1503114510497</v>
      </c>
      <c r="U95">
        <v>3019.59</v>
      </c>
      <c r="V95">
        <v>0</v>
      </c>
      <c r="W95">
        <v>5336.25</v>
      </c>
      <c r="X95">
        <v>0</v>
      </c>
      <c r="Y95">
        <v>1</v>
      </c>
    </row>
    <row r="96" spans="1:25" x14ac:dyDescent="0.25">
      <c r="A96">
        <v>979399901</v>
      </c>
      <c r="B96">
        <v>932019</v>
      </c>
      <c r="C96">
        <v>93</v>
      </c>
      <c r="D96">
        <v>2019</v>
      </c>
      <c r="E96" t="s">
        <v>74</v>
      </c>
      <c r="F96">
        <v>2037.8866071428599</v>
      </c>
      <c r="G96">
        <v>825.22589285714298</v>
      </c>
      <c r="H96">
        <v>516.92232142857097</v>
      </c>
      <c r="I96">
        <v>-71.131246673884505</v>
      </c>
      <c r="J96">
        <v>44.648530304003401</v>
      </c>
      <c r="K96">
        <v>0</v>
      </c>
      <c r="L96">
        <v>0</v>
      </c>
      <c r="M96">
        <v>0</v>
      </c>
      <c r="N96">
        <v>2319.7074622015498</v>
      </c>
      <c r="O96">
        <v>0</v>
      </c>
      <c r="P96">
        <v>0</v>
      </c>
      <c r="Q96">
        <v>20608.04</v>
      </c>
      <c r="R96">
        <v>624</v>
      </c>
      <c r="S96">
        <v>246.070397111913</v>
      </c>
      <c r="T96">
        <v>4251.0919193134596</v>
      </c>
      <c r="U96">
        <v>3187.78</v>
      </c>
      <c r="V96">
        <v>0</v>
      </c>
      <c r="W96">
        <v>5336.25</v>
      </c>
      <c r="X96">
        <v>0</v>
      </c>
      <c r="Y96">
        <v>1</v>
      </c>
    </row>
    <row r="97" spans="1:25" x14ac:dyDescent="0.25">
      <c r="A97">
        <v>971030658</v>
      </c>
      <c r="B97">
        <v>952018</v>
      </c>
      <c r="C97">
        <v>95</v>
      </c>
      <c r="D97">
        <v>2018</v>
      </c>
      <c r="E97" t="s">
        <v>205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</row>
    <row r="98" spans="1:25" x14ac:dyDescent="0.25">
      <c r="A98">
        <v>971030658</v>
      </c>
      <c r="B98">
        <v>952019</v>
      </c>
      <c r="C98">
        <v>95</v>
      </c>
      <c r="D98">
        <v>2019</v>
      </c>
      <c r="E98" t="s">
        <v>205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 x14ac:dyDescent="0.25">
      <c r="A99">
        <v>971030658</v>
      </c>
      <c r="B99">
        <v>952020</v>
      </c>
      <c r="C99">
        <v>95</v>
      </c>
      <c r="D99">
        <v>2020</v>
      </c>
      <c r="E99" t="s">
        <v>205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 x14ac:dyDescent="0.25">
      <c r="A100">
        <v>971030658</v>
      </c>
      <c r="B100">
        <v>952017</v>
      </c>
      <c r="C100">
        <v>95</v>
      </c>
      <c r="D100">
        <v>2017</v>
      </c>
      <c r="E100" t="s">
        <v>205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</row>
    <row r="101" spans="1:25" x14ac:dyDescent="0.25">
      <c r="A101">
        <v>971030658</v>
      </c>
      <c r="B101">
        <v>952016</v>
      </c>
      <c r="C101">
        <v>95</v>
      </c>
      <c r="D101">
        <v>2016</v>
      </c>
      <c r="E101" t="s">
        <v>205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</row>
    <row r="102" spans="1:25" x14ac:dyDescent="0.25">
      <c r="A102">
        <v>923789324</v>
      </c>
      <c r="B102">
        <v>962018</v>
      </c>
      <c r="C102">
        <v>96</v>
      </c>
      <c r="D102">
        <v>2018</v>
      </c>
      <c r="E102" t="s">
        <v>268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 x14ac:dyDescent="0.25">
      <c r="A103">
        <v>923789324</v>
      </c>
      <c r="B103">
        <v>962016</v>
      </c>
      <c r="C103">
        <v>96</v>
      </c>
      <c r="D103">
        <v>2016</v>
      </c>
      <c r="E103" t="s">
        <v>268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</row>
    <row r="104" spans="1:25" x14ac:dyDescent="0.25">
      <c r="A104">
        <v>923789324</v>
      </c>
      <c r="B104">
        <v>962020</v>
      </c>
      <c r="C104">
        <v>96</v>
      </c>
      <c r="D104">
        <v>2020</v>
      </c>
      <c r="E104" t="s">
        <v>268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65.8</v>
      </c>
      <c r="X104">
        <v>0</v>
      </c>
      <c r="Y104">
        <v>0</v>
      </c>
    </row>
    <row r="105" spans="1:25" x14ac:dyDescent="0.25">
      <c r="A105">
        <v>923789324</v>
      </c>
      <c r="B105">
        <v>962017</v>
      </c>
      <c r="C105">
        <v>96</v>
      </c>
      <c r="D105">
        <v>2017</v>
      </c>
      <c r="E105" t="s">
        <v>268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</row>
    <row r="106" spans="1:25" x14ac:dyDescent="0.25">
      <c r="A106">
        <v>923789324</v>
      </c>
      <c r="B106">
        <v>962019</v>
      </c>
      <c r="C106">
        <v>96</v>
      </c>
      <c r="D106">
        <v>2019</v>
      </c>
      <c r="E106" t="s">
        <v>268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</row>
    <row r="107" spans="1:25" x14ac:dyDescent="0.25">
      <c r="A107">
        <v>913680294</v>
      </c>
      <c r="B107">
        <v>982018</v>
      </c>
      <c r="C107">
        <v>98</v>
      </c>
      <c r="D107">
        <v>2018</v>
      </c>
      <c r="E107" t="s">
        <v>206</v>
      </c>
      <c r="F107">
        <v>65.590073529411796</v>
      </c>
      <c r="G107">
        <v>22.215992647058801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87.806066176470594</v>
      </c>
      <c r="O107">
        <v>0</v>
      </c>
      <c r="P107">
        <v>0</v>
      </c>
      <c r="Q107">
        <v>9586.92</v>
      </c>
      <c r="R107">
        <v>676</v>
      </c>
      <c r="S107">
        <v>0</v>
      </c>
      <c r="T107">
        <v>1257.5324461764701</v>
      </c>
      <c r="U107">
        <v>0</v>
      </c>
      <c r="V107">
        <v>0</v>
      </c>
      <c r="W107">
        <v>94.01</v>
      </c>
      <c r="X107">
        <v>0</v>
      </c>
      <c r="Y107">
        <v>0</v>
      </c>
    </row>
    <row r="108" spans="1:25" x14ac:dyDescent="0.25">
      <c r="A108">
        <v>913680294</v>
      </c>
      <c r="B108">
        <v>982020</v>
      </c>
      <c r="C108">
        <v>98</v>
      </c>
      <c r="D108">
        <v>2020</v>
      </c>
      <c r="E108" t="s">
        <v>206</v>
      </c>
      <c r="F108">
        <v>276</v>
      </c>
      <c r="G108">
        <v>75</v>
      </c>
      <c r="H108">
        <v>11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340</v>
      </c>
      <c r="O108">
        <v>0</v>
      </c>
      <c r="P108">
        <v>0</v>
      </c>
      <c r="Q108">
        <v>8270.89</v>
      </c>
      <c r="R108">
        <v>672</v>
      </c>
      <c r="S108">
        <v>0</v>
      </c>
      <c r="T108">
        <v>1437.9508350000001</v>
      </c>
      <c r="U108">
        <v>0</v>
      </c>
      <c r="V108">
        <v>0</v>
      </c>
      <c r="W108">
        <v>94.01</v>
      </c>
      <c r="X108">
        <v>0</v>
      </c>
      <c r="Y108">
        <v>0</v>
      </c>
    </row>
    <row r="109" spans="1:25" x14ac:dyDescent="0.25">
      <c r="A109">
        <v>913680294</v>
      </c>
      <c r="B109">
        <v>982017</v>
      </c>
      <c r="C109">
        <v>98</v>
      </c>
      <c r="D109">
        <v>2017</v>
      </c>
      <c r="E109" t="s">
        <v>206</v>
      </c>
      <c r="F109">
        <v>70.713610586011299</v>
      </c>
      <c r="G109">
        <v>43.516068052930102</v>
      </c>
      <c r="H109">
        <v>6.5274102079395098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107.702268431002</v>
      </c>
      <c r="O109">
        <v>0</v>
      </c>
      <c r="P109">
        <v>0</v>
      </c>
      <c r="Q109">
        <v>10270.69</v>
      </c>
      <c r="R109">
        <v>677</v>
      </c>
      <c r="S109">
        <v>0</v>
      </c>
      <c r="T109">
        <v>1313.6428034309999</v>
      </c>
      <c r="U109">
        <v>0</v>
      </c>
      <c r="V109">
        <v>0</v>
      </c>
      <c r="W109">
        <v>94.01</v>
      </c>
      <c r="X109">
        <v>0</v>
      </c>
      <c r="Y109">
        <v>0</v>
      </c>
    </row>
    <row r="110" spans="1:25" x14ac:dyDescent="0.25">
      <c r="A110">
        <v>913680294</v>
      </c>
      <c r="B110">
        <v>982016</v>
      </c>
      <c r="C110">
        <v>98</v>
      </c>
      <c r="D110">
        <v>2016</v>
      </c>
      <c r="E110" t="s">
        <v>206</v>
      </c>
      <c r="F110">
        <v>240.724708171206</v>
      </c>
      <c r="G110">
        <v>8.9571984435797702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249.68190661478599</v>
      </c>
      <c r="O110">
        <v>0</v>
      </c>
      <c r="P110">
        <v>0</v>
      </c>
      <c r="Q110">
        <v>10948.4</v>
      </c>
      <c r="R110">
        <v>677</v>
      </c>
      <c r="S110">
        <v>2181.18532818533</v>
      </c>
      <c r="T110">
        <v>3671.70983480011</v>
      </c>
      <c r="U110">
        <v>0</v>
      </c>
      <c r="V110">
        <v>0</v>
      </c>
      <c r="W110">
        <v>94.01</v>
      </c>
      <c r="X110">
        <v>0</v>
      </c>
      <c r="Y110">
        <v>0</v>
      </c>
    </row>
    <row r="111" spans="1:25" x14ac:dyDescent="0.25">
      <c r="A111">
        <v>913680294</v>
      </c>
      <c r="B111">
        <v>982019</v>
      </c>
      <c r="C111">
        <v>98</v>
      </c>
      <c r="D111">
        <v>2019</v>
      </c>
      <c r="E111" t="s">
        <v>206</v>
      </c>
      <c r="F111">
        <v>68.8544642857143</v>
      </c>
      <c r="G111">
        <v>32.8857142857143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101.740178571429</v>
      </c>
      <c r="O111">
        <v>0</v>
      </c>
      <c r="P111">
        <v>0</v>
      </c>
      <c r="Q111">
        <v>8918.2999999999993</v>
      </c>
      <c r="R111">
        <v>676</v>
      </c>
      <c r="S111">
        <v>0</v>
      </c>
      <c r="T111">
        <v>1237.03262857143</v>
      </c>
      <c r="U111">
        <v>0</v>
      </c>
      <c r="V111">
        <v>0</v>
      </c>
      <c r="W111">
        <v>94.01</v>
      </c>
      <c r="X111">
        <v>0</v>
      </c>
      <c r="Y111">
        <v>0</v>
      </c>
    </row>
    <row r="112" spans="1:25" x14ac:dyDescent="0.25">
      <c r="A112">
        <v>938260494</v>
      </c>
      <c r="B112">
        <v>1032019</v>
      </c>
      <c r="C112">
        <v>103</v>
      </c>
      <c r="D112">
        <v>2019</v>
      </c>
      <c r="E112" t="s">
        <v>75</v>
      </c>
      <c r="F112">
        <v>1721.3616071428601</v>
      </c>
      <c r="G112">
        <v>218.89553571428601</v>
      </c>
      <c r="H112">
        <v>184.982142857143</v>
      </c>
      <c r="I112">
        <v>62.448730173148398</v>
      </c>
      <c r="J112">
        <v>0</v>
      </c>
      <c r="K112">
        <v>0</v>
      </c>
      <c r="L112">
        <v>0</v>
      </c>
      <c r="M112">
        <v>0</v>
      </c>
      <c r="N112">
        <v>1817.72373017315</v>
      </c>
      <c r="O112">
        <v>0</v>
      </c>
      <c r="P112">
        <v>0</v>
      </c>
      <c r="Q112">
        <v>51160.54</v>
      </c>
      <c r="R112">
        <v>2600</v>
      </c>
      <c r="S112">
        <v>0</v>
      </c>
      <c r="T112">
        <v>7052.4915401731496</v>
      </c>
      <c r="U112">
        <v>14210.98</v>
      </c>
      <c r="V112">
        <v>0</v>
      </c>
      <c r="W112">
        <v>2791.85</v>
      </c>
      <c r="X112">
        <v>99.76</v>
      </c>
      <c r="Y112">
        <v>1</v>
      </c>
    </row>
    <row r="113" spans="1:25" x14ac:dyDescent="0.25">
      <c r="A113">
        <v>938260494</v>
      </c>
      <c r="B113">
        <v>1032016</v>
      </c>
      <c r="C113">
        <v>103</v>
      </c>
      <c r="D113">
        <v>2016</v>
      </c>
      <c r="E113" t="s">
        <v>75</v>
      </c>
      <c r="F113">
        <v>1655.96206225681</v>
      </c>
      <c r="G113">
        <v>163.468871595331</v>
      </c>
      <c r="H113">
        <v>0</v>
      </c>
      <c r="I113">
        <v>62.448730173148398</v>
      </c>
      <c r="J113">
        <v>0</v>
      </c>
      <c r="K113">
        <v>0</v>
      </c>
      <c r="L113">
        <v>0</v>
      </c>
      <c r="M113">
        <v>0</v>
      </c>
      <c r="N113">
        <v>1881.8796640252899</v>
      </c>
      <c r="O113">
        <v>0</v>
      </c>
      <c r="P113">
        <v>0</v>
      </c>
      <c r="Q113">
        <v>56160.04</v>
      </c>
      <c r="R113">
        <v>2089</v>
      </c>
      <c r="S113">
        <v>1611.52123552124</v>
      </c>
      <c r="T113">
        <v>8474.6429595465197</v>
      </c>
      <c r="U113">
        <v>14210.98</v>
      </c>
      <c r="V113">
        <v>0</v>
      </c>
      <c r="W113">
        <v>2791.85</v>
      </c>
      <c r="X113">
        <v>99.76</v>
      </c>
      <c r="Y113">
        <v>1</v>
      </c>
    </row>
    <row r="114" spans="1:25" x14ac:dyDescent="0.25">
      <c r="A114">
        <v>938260494</v>
      </c>
      <c r="B114">
        <v>1032018</v>
      </c>
      <c r="C114">
        <v>103</v>
      </c>
      <c r="D114">
        <v>2018</v>
      </c>
      <c r="E114" t="s">
        <v>75</v>
      </c>
      <c r="F114">
        <v>2023.7711397058799</v>
      </c>
      <c r="G114">
        <v>295.15533088235298</v>
      </c>
      <c r="H114">
        <v>195.71231617647101</v>
      </c>
      <c r="I114">
        <v>62.448730173148398</v>
      </c>
      <c r="J114">
        <v>0</v>
      </c>
      <c r="K114">
        <v>0</v>
      </c>
      <c r="L114">
        <v>0</v>
      </c>
      <c r="M114">
        <v>0</v>
      </c>
      <c r="N114">
        <v>2185.66288458491</v>
      </c>
      <c r="O114">
        <v>0</v>
      </c>
      <c r="P114">
        <v>0</v>
      </c>
      <c r="Q114">
        <v>52191.75</v>
      </c>
      <c r="R114">
        <v>2412</v>
      </c>
      <c r="S114">
        <v>0</v>
      </c>
      <c r="T114">
        <v>7285.5380095849096</v>
      </c>
      <c r="U114">
        <v>14210.98</v>
      </c>
      <c r="V114">
        <v>0</v>
      </c>
      <c r="W114">
        <v>2791.85</v>
      </c>
      <c r="X114">
        <v>99.76</v>
      </c>
      <c r="Y114">
        <v>1</v>
      </c>
    </row>
    <row r="115" spans="1:25" x14ac:dyDescent="0.25">
      <c r="A115">
        <v>938260494</v>
      </c>
      <c r="B115">
        <v>1032017</v>
      </c>
      <c r="C115">
        <v>103</v>
      </c>
      <c r="D115">
        <v>2017</v>
      </c>
      <c r="E115" t="s">
        <v>75</v>
      </c>
      <c r="F115">
        <v>1937.55293005671</v>
      </c>
      <c r="G115">
        <v>144.69092627599201</v>
      </c>
      <c r="H115">
        <v>0</v>
      </c>
      <c r="I115">
        <v>62.448730173148398</v>
      </c>
      <c r="J115">
        <v>0</v>
      </c>
      <c r="K115">
        <v>0</v>
      </c>
      <c r="L115">
        <v>0</v>
      </c>
      <c r="M115">
        <v>0</v>
      </c>
      <c r="N115">
        <v>2144.6925865058502</v>
      </c>
      <c r="O115">
        <v>0</v>
      </c>
      <c r="P115">
        <v>0</v>
      </c>
      <c r="Q115">
        <v>53949.15</v>
      </c>
      <c r="R115">
        <v>2418</v>
      </c>
      <c r="S115">
        <v>0</v>
      </c>
      <c r="T115">
        <v>7341.0738115058502</v>
      </c>
      <c r="U115">
        <v>14210.98</v>
      </c>
      <c r="V115">
        <v>0</v>
      </c>
      <c r="W115">
        <v>2791.85</v>
      </c>
      <c r="X115">
        <v>99.76</v>
      </c>
      <c r="Y115">
        <v>1</v>
      </c>
    </row>
    <row r="116" spans="1:25" x14ac:dyDescent="0.25">
      <c r="A116">
        <v>938260494</v>
      </c>
      <c r="B116">
        <v>1032020</v>
      </c>
      <c r="C116">
        <v>103</v>
      </c>
      <c r="D116">
        <v>2020</v>
      </c>
      <c r="E116" t="s">
        <v>75</v>
      </c>
      <c r="F116">
        <v>2118</v>
      </c>
      <c r="G116">
        <v>752</v>
      </c>
      <c r="H116">
        <v>152</v>
      </c>
      <c r="I116">
        <v>62.448730173148398</v>
      </c>
      <c r="J116">
        <v>0</v>
      </c>
      <c r="K116">
        <v>0</v>
      </c>
      <c r="L116">
        <v>0</v>
      </c>
      <c r="M116">
        <v>0</v>
      </c>
      <c r="N116">
        <v>2780.4487301731501</v>
      </c>
      <c r="O116">
        <v>0</v>
      </c>
      <c r="P116">
        <v>0</v>
      </c>
      <c r="Q116">
        <v>51631.199999999997</v>
      </c>
      <c r="R116">
        <v>3021</v>
      </c>
      <c r="S116">
        <v>16</v>
      </c>
      <c r="T116">
        <v>8476.4555301731507</v>
      </c>
      <c r="U116">
        <v>14250.46</v>
      </c>
      <c r="V116">
        <v>0</v>
      </c>
      <c r="W116">
        <v>2791.85</v>
      </c>
      <c r="X116">
        <v>99.76</v>
      </c>
      <c r="Y116">
        <v>1</v>
      </c>
    </row>
    <row r="117" spans="1:25" x14ac:dyDescent="0.25">
      <c r="A117">
        <v>924527994</v>
      </c>
      <c r="B117">
        <v>1042016</v>
      </c>
      <c r="C117">
        <v>104</v>
      </c>
      <c r="D117">
        <v>2016</v>
      </c>
      <c r="E117" t="s">
        <v>269</v>
      </c>
      <c r="F117">
        <v>0</v>
      </c>
      <c r="G117">
        <v>0</v>
      </c>
      <c r="H117">
        <v>0</v>
      </c>
      <c r="I117">
        <v>1.6</v>
      </c>
      <c r="J117">
        <v>0</v>
      </c>
      <c r="K117">
        <v>0</v>
      </c>
      <c r="L117">
        <v>0</v>
      </c>
      <c r="M117">
        <v>0</v>
      </c>
      <c r="N117">
        <v>1.6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1.6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1:25" x14ac:dyDescent="0.25">
      <c r="A118">
        <v>924527994</v>
      </c>
      <c r="B118">
        <v>1042018</v>
      </c>
      <c r="C118">
        <v>104</v>
      </c>
      <c r="D118">
        <v>2018</v>
      </c>
      <c r="E118" t="s">
        <v>269</v>
      </c>
      <c r="F118">
        <v>0</v>
      </c>
      <c r="G118">
        <v>0</v>
      </c>
      <c r="H118">
        <v>0</v>
      </c>
      <c r="I118">
        <v>1.6</v>
      </c>
      <c r="J118">
        <v>0</v>
      </c>
      <c r="K118">
        <v>0</v>
      </c>
      <c r="L118">
        <v>0</v>
      </c>
      <c r="M118">
        <v>0</v>
      </c>
      <c r="N118">
        <v>1.6</v>
      </c>
      <c r="O118">
        <v>121698.94</v>
      </c>
      <c r="P118">
        <v>662</v>
      </c>
      <c r="Q118">
        <v>8159.79</v>
      </c>
      <c r="R118">
        <v>38</v>
      </c>
      <c r="S118">
        <v>0</v>
      </c>
      <c r="T118">
        <v>7389.324595</v>
      </c>
      <c r="U118">
        <v>2477.0500000000002</v>
      </c>
      <c r="V118">
        <v>0</v>
      </c>
      <c r="W118">
        <v>1456.97</v>
      </c>
      <c r="X118">
        <v>154.13999999999999</v>
      </c>
      <c r="Y118">
        <v>0</v>
      </c>
    </row>
    <row r="119" spans="1:25" x14ac:dyDescent="0.25">
      <c r="A119">
        <v>924527994</v>
      </c>
      <c r="B119">
        <v>1042019</v>
      </c>
      <c r="C119">
        <v>104</v>
      </c>
      <c r="D119">
        <v>2019</v>
      </c>
      <c r="E119" t="s">
        <v>269</v>
      </c>
      <c r="F119">
        <v>0</v>
      </c>
      <c r="G119">
        <v>0</v>
      </c>
      <c r="H119">
        <v>0</v>
      </c>
      <c r="I119">
        <v>1.6</v>
      </c>
      <c r="J119">
        <v>0</v>
      </c>
      <c r="K119">
        <v>0</v>
      </c>
      <c r="L119">
        <v>0</v>
      </c>
      <c r="M119">
        <v>0</v>
      </c>
      <c r="N119">
        <v>1.6</v>
      </c>
      <c r="O119">
        <v>119097.18</v>
      </c>
      <c r="P119">
        <v>2576</v>
      </c>
      <c r="Q119">
        <v>7996.17</v>
      </c>
      <c r="R119">
        <v>162</v>
      </c>
      <c r="S119">
        <v>0</v>
      </c>
      <c r="T119">
        <v>9284.9075250000005</v>
      </c>
      <c r="U119">
        <v>2477.0500000000002</v>
      </c>
      <c r="V119">
        <v>0</v>
      </c>
      <c r="W119">
        <v>1456.97</v>
      </c>
      <c r="X119">
        <v>154.13999999999999</v>
      </c>
      <c r="Y119">
        <v>0</v>
      </c>
    </row>
    <row r="120" spans="1:25" x14ac:dyDescent="0.25">
      <c r="A120">
        <v>924527994</v>
      </c>
      <c r="B120">
        <v>1042020</v>
      </c>
      <c r="C120">
        <v>104</v>
      </c>
      <c r="D120">
        <v>2020</v>
      </c>
      <c r="E120" t="s">
        <v>269</v>
      </c>
      <c r="F120">
        <v>198</v>
      </c>
      <c r="G120">
        <v>62</v>
      </c>
      <c r="H120">
        <v>0</v>
      </c>
      <c r="I120">
        <v>1.6</v>
      </c>
      <c r="J120">
        <v>0</v>
      </c>
      <c r="K120">
        <v>0</v>
      </c>
      <c r="L120">
        <v>0</v>
      </c>
      <c r="M120">
        <v>0</v>
      </c>
      <c r="N120">
        <v>261.60000000000002</v>
      </c>
      <c r="O120">
        <v>116495.42</v>
      </c>
      <c r="P120">
        <v>2576</v>
      </c>
      <c r="Q120">
        <v>7832.55</v>
      </c>
      <c r="R120">
        <v>162</v>
      </c>
      <c r="S120">
        <v>0</v>
      </c>
      <c r="T120">
        <v>9402.4904549999992</v>
      </c>
      <c r="U120">
        <v>2477.0500000000002</v>
      </c>
      <c r="V120">
        <v>0</v>
      </c>
      <c r="W120">
        <v>1818.91</v>
      </c>
      <c r="X120">
        <v>154.13999999999999</v>
      </c>
      <c r="Y120">
        <v>0</v>
      </c>
    </row>
    <row r="121" spans="1:25" x14ac:dyDescent="0.25">
      <c r="A121">
        <v>924527994</v>
      </c>
      <c r="B121">
        <v>1042017</v>
      </c>
      <c r="C121">
        <v>104</v>
      </c>
      <c r="D121">
        <v>2017</v>
      </c>
      <c r="E121" t="s">
        <v>269</v>
      </c>
      <c r="F121">
        <v>0</v>
      </c>
      <c r="G121">
        <v>0</v>
      </c>
      <c r="H121">
        <v>0</v>
      </c>
      <c r="I121">
        <v>1.6</v>
      </c>
      <c r="J121">
        <v>0</v>
      </c>
      <c r="K121">
        <v>0</v>
      </c>
      <c r="L121">
        <v>0</v>
      </c>
      <c r="M121">
        <v>0</v>
      </c>
      <c r="N121">
        <v>1.6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1.6</v>
      </c>
      <c r="U121">
        <v>0</v>
      </c>
      <c r="V121">
        <v>0</v>
      </c>
      <c r="W121">
        <v>0</v>
      </c>
      <c r="X121">
        <v>0</v>
      </c>
      <c r="Y121">
        <v>0</v>
      </c>
    </row>
    <row r="122" spans="1:25" x14ac:dyDescent="0.25">
      <c r="A122">
        <v>925174343</v>
      </c>
      <c r="B122">
        <v>1062018</v>
      </c>
      <c r="C122">
        <v>106</v>
      </c>
      <c r="D122">
        <v>2018</v>
      </c>
      <c r="E122" t="s">
        <v>260</v>
      </c>
      <c r="F122">
        <v>814.58639705882399</v>
      </c>
      <c r="G122">
        <v>633.68474264705901</v>
      </c>
      <c r="H122">
        <v>381.90349264705901</v>
      </c>
      <c r="I122">
        <v>126.911424856485</v>
      </c>
      <c r="J122">
        <v>0</v>
      </c>
      <c r="K122">
        <v>0</v>
      </c>
      <c r="L122">
        <v>0</v>
      </c>
      <c r="M122">
        <v>0</v>
      </c>
      <c r="N122">
        <v>1193.2790719153099</v>
      </c>
      <c r="O122">
        <v>3834.97</v>
      </c>
      <c r="P122">
        <v>84</v>
      </c>
      <c r="Q122">
        <v>6172.11</v>
      </c>
      <c r="R122">
        <v>193</v>
      </c>
      <c r="S122">
        <v>1362.13284132841</v>
      </c>
      <c r="T122">
        <v>3347.7765332437202</v>
      </c>
      <c r="U122">
        <v>2247.7600000000002</v>
      </c>
      <c r="V122">
        <v>0</v>
      </c>
      <c r="W122">
        <v>2798.46</v>
      </c>
      <c r="X122">
        <v>0</v>
      </c>
      <c r="Y122">
        <v>1</v>
      </c>
    </row>
    <row r="123" spans="1:25" x14ac:dyDescent="0.25">
      <c r="A123">
        <v>925174343</v>
      </c>
      <c r="B123">
        <v>1062020</v>
      </c>
      <c r="C123">
        <v>106</v>
      </c>
      <c r="D123">
        <v>2020</v>
      </c>
      <c r="E123" t="s">
        <v>260</v>
      </c>
      <c r="F123">
        <v>966</v>
      </c>
      <c r="G123">
        <v>987</v>
      </c>
      <c r="H123">
        <v>840</v>
      </c>
      <c r="I123">
        <v>126.911424856485</v>
      </c>
      <c r="J123">
        <v>0</v>
      </c>
      <c r="K123">
        <v>0</v>
      </c>
      <c r="L123">
        <v>0</v>
      </c>
      <c r="M123">
        <v>0</v>
      </c>
      <c r="N123">
        <v>1239.9114248564799</v>
      </c>
      <c r="O123">
        <v>4601.5600000000004</v>
      </c>
      <c r="P123">
        <v>96</v>
      </c>
      <c r="Q123">
        <v>18196.16</v>
      </c>
      <c r="R123">
        <v>299</v>
      </c>
      <c r="S123">
        <v>0</v>
      </c>
      <c r="T123">
        <v>2808.9940048564799</v>
      </c>
      <c r="U123">
        <v>2221.69</v>
      </c>
      <c r="V123">
        <v>0</v>
      </c>
      <c r="W123">
        <v>2831.37</v>
      </c>
      <c r="X123">
        <v>260.07</v>
      </c>
      <c r="Y123">
        <v>1</v>
      </c>
    </row>
    <row r="124" spans="1:25" x14ac:dyDescent="0.25">
      <c r="A124">
        <v>925174343</v>
      </c>
      <c r="B124">
        <v>1062016</v>
      </c>
      <c r="C124">
        <v>106</v>
      </c>
      <c r="D124">
        <v>2016</v>
      </c>
      <c r="E124" t="s">
        <v>260</v>
      </c>
      <c r="F124">
        <v>479.21011673151702</v>
      </c>
      <c r="G124">
        <v>519.51750972762602</v>
      </c>
      <c r="H124">
        <v>62.700389105058399</v>
      </c>
      <c r="I124">
        <v>126.911424856485</v>
      </c>
      <c r="J124">
        <v>0</v>
      </c>
      <c r="K124">
        <v>0</v>
      </c>
      <c r="L124">
        <v>0</v>
      </c>
      <c r="M124">
        <v>0</v>
      </c>
      <c r="N124">
        <v>1062.9386622105701</v>
      </c>
      <c r="O124">
        <v>4046.06</v>
      </c>
      <c r="P124">
        <v>125</v>
      </c>
      <c r="Q124">
        <v>4977.28</v>
      </c>
      <c r="R124">
        <v>311</v>
      </c>
      <c r="S124">
        <v>185.19498069498101</v>
      </c>
      <c r="T124">
        <v>2148.83565290555</v>
      </c>
      <c r="U124">
        <v>2247.7600000000002</v>
      </c>
      <c r="V124">
        <v>0</v>
      </c>
      <c r="W124">
        <v>2798.46</v>
      </c>
      <c r="X124">
        <v>0</v>
      </c>
      <c r="Y124">
        <v>1</v>
      </c>
    </row>
    <row r="125" spans="1:25" x14ac:dyDescent="0.25">
      <c r="A125">
        <v>925174343</v>
      </c>
      <c r="B125">
        <v>1062019</v>
      </c>
      <c r="C125">
        <v>106</v>
      </c>
      <c r="D125">
        <v>2019</v>
      </c>
      <c r="E125" t="s">
        <v>260</v>
      </c>
      <c r="F125">
        <v>985.54375000000005</v>
      </c>
      <c r="G125">
        <v>1036.9276785714301</v>
      </c>
      <c r="H125">
        <v>677.24017857142803</v>
      </c>
      <c r="I125">
        <v>126.911424856485</v>
      </c>
      <c r="J125">
        <v>0</v>
      </c>
      <c r="K125">
        <v>0</v>
      </c>
      <c r="L125">
        <v>0</v>
      </c>
      <c r="M125">
        <v>0</v>
      </c>
      <c r="N125">
        <v>1472.14267485648</v>
      </c>
      <c r="O125">
        <v>4496.5200000000004</v>
      </c>
      <c r="P125">
        <v>95</v>
      </c>
      <c r="Q125">
        <v>8693.07</v>
      </c>
      <c r="R125">
        <v>212</v>
      </c>
      <c r="S125">
        <v>0</v>
      </c>
      <c r="T125">
        <v>2458.4065598564798</v>
      </c>
      <c r="U125">
        <v>2247.7600000000002</v>
      </c>
      <c r="V125">
        <v>0</v>
      </c>
      <c r="W125">
        <v>2798.46</v>
      </c>
      <c r="X125">
        <v>0</v>
      </c>
      <c r="Y125">
        <v>1</v>
      </c>
    </row>
    <row r="126" spans="1:25" x14ac:dyDescent="0.25">
      <c r="A126">
        <v>925174343</v>
      </c>
      <c r="B126">
        <v>1062017</v>
      </c>
      <c r="C126">
        <v>106</v>
      </c>
      <c r="D126">
        <v>2017</v>
      </c>
      <c r="E126" t="s">
        <v>260</v>
      </c>
      <c r="F126">
        <v>1100.95652173913</v>
      </c>
      <c r="G126">
        <v>623.36767485822304</v>
      </c>
      <c r="H126">
        <v>324.19470699432901</v>
      </c>
      <c r="I126">
        <v>126.911424856485</v>
      </c>
      <c r="J126">
        <v>0</v>
      </c>
      <c r="K126">
        <v>0</v>
      </c>
      <c r="L126">
        <v>0</v>
      </c>
      <c r="M126">
        <v>0</v>
      </c>
      <c r="N126">
        <v>1527.0409144595101</v>
      </c>
      <c r="O126">
        <v>3919.81</v>
      </c>
      <c r="P126">
        <v>125</v>
      </c>
      <c r="Q126">
        <v>5283.31</v>
      </c>
      <c r="R126">
        <v>296</v>
      </c>
      <c r="S126">
        <v>0</v>
      </c>
      <c r="T126">
        <v>2422.0015944595102</v>
      </c>
      <c r="U126">
        <v>2247.7600000000002</v>
      </c>
      <c r="V126">
        <v>0</v>
      </c>
      <c r="W126">
        <v>2798.46</v>
      </c>
      <c r="X126">
        <v>0</v>
      </c>
      <c r="Y126">
        <v>1</v>
      </c>
    </row>
    <row r="127" spans="1:25" x14ac:dyDescent="0.25">
      <c r="A127">
        <v>919173122</v>
      </c>
      <c r="B127">
        <v>1162018</v>
      </c>
      <c r="C127">
        <v>116</v>
      </c>
      <c r="D127">
        <v>2018</v>
      </c>
      <c r="E127" t="s">
        <v>207</v>
      </c>
      <c r="F127">
        <v>0</v>
      </c>
      <c r="G127">
        <v>0</v>
      </c>
      <c r="H127">
        <v>0</v>
      </c>
      <c r="I127">
        <v>0.43516068052930101</v>
      </c>
      <c r="J127">
        <v>0</v>
      </c>
      <c r="K127">
        <v>0</v>
      </c>
      <c r="L127">
        <v>0</v>
      </c>
      <c r="M127">
        <v>0</v>
      </c>
      <c r="N127">
        <v>0.43516068052930101</v>
      </c>
      <c r="O127">
        <v>0</v>
      </c>
      <c r="P127">
        <v>0</v>
      </c>
      <c r="Q127">
        <v>188.87</v>
      </c>
      <c r="R127">
        <v>170</v>
      </c>
      <c r="S127">
        <v>0</v>
      </c>
      <c r="T127">
        <v>180.16196568052899</v>
      </c>
      <c r="U127">
        <v>0</v>
      </c>
      <c r="V127">
        <v>0</v>
      </c>
      <c r="W127">
        <v>672.21</v>
      </c>
      <c r="X127">
        <v>0</v>
      </c>
      <c r="Y127">
        <v>0</v>
      </c>
    </row>
    <row r="128" spans="1:25" x14ac:dyDescent="0.25">
      <c r="A128">
        <v>919173122</v>
      </c>
      <c r="B128">
        <v>1162016</v>
      </c>
      <c r="C128">
        <v>116</v>
      </c>
      <c r="D128">
        <v>2016</v>
      </c>
      <c r="E128" t="s">
        <v>207</v>
      </c>
      <c r="F128">
        <v>67.178988326848298</v>
      </c>
      <c r="G128">
        <v>0</v>
      </c>
      <c r="H128">
        <v>0</v>
      </c>
      <c r="I128">
        <v>0.43516068052930101</v>
      </c>
      <c r="J128">
        <v>0</v>
      </c>
      <c r="K128">
        <v>0</v>
      </c>
      <c r="L128">
        <v>0</v>
      </c>
      <c r="M128">
        <v>0</v>
      </c>
      <c r="N128">
        <v>67.614149007377605</v>
      </c>
      <c r="O128">
        <v>0</v>
      </c>
      <c r="P128">
        <v>0</v>
      </c>
      <c r="Q128">
        <v>539.34</v>
      </c>
      <c r="R128">
        <v>177</v>
      </c>
      <c r="S128">
        <v>0</v>
      </c>
      <c r="T128">
        <v>272.39015900737797</v>
      </c>
      <c r="U128">
        <v>0</v>
      </c>
      <c r="V128">
        <v>0</v>
      </c>
      <c r="W128">
        <v>672.21</v>
      </c>
      <c r="X128">
        <v>0</v>
      </c>
      <c r="Y128">
        <v>0</v>
      </c>
    </row>
    <row r="129" spans="1:25" x14ac:dyDescent="0.25">
      <c r="A129">
        <v>919173122</v>
      </c>
      <c r="B129">
        <v>1162019</v>
      </c>
      <c r="C129">
        <v>116</v>
      </c>
      <c r="D129">
        <v>2019</v>
      </c>
      <c r="E129" t="s">
        <v>207</v>
      </c>
      <c r="F129">
        <v>0</v>
      </c>
      <c r="G129">
        <v>0</v>
      </c>
      <c r="H129">
        <v>0</v>
      </c>
      <c r="I129">
        <v>0.43516068052930101</v>
      </c>
      <c r="J129">
        <v>0</v>
      </c>
      <c r="K129">
        <v>0</v>
      </c>
      <c r="L129">
        <v>0</v>
      </c>
      <c r="M129">
        <v>0</v>
      </c>
      <c r="N129">
        <v>0.43516068052930101</v>
      </c>
      <c r="O129">
        <v>0</v>
      </c>
      <c r="P129">
        <v>0</v>
      </c>
      <c r="Q129">
        <v>17.170000000000002</v>
      </c>
      <c r="R129">
        <v>170</v>
      </c>
      <c r="S129">
        <v>0</v>
      </c>
      <c r="T129">
        <v>171.319415680529</v>
      </c>
      <c r="U129">
        <v>0</v>
      </c>
      <c r="V129">
        <v>0</v>
      </c>
      <c r="W129">
        <v>672.21</v>
      </c>
      <c r="X129">
        <v>0</v>
      </c>
      <c r="Y129">
        <v>0</v>
      </c>
    </row>
    <row r="130" spans="1:25" x14ac:dyDescent="0.25">
      <c r="A130">
        <v>919173122</v>
      </c>
      <c r="B130">
        <v>1162017</v>
      </c>
      <c r="C130">
        <v>116</v>
      </c>
      <c r="D130">
        <v>2017</v>
      </c>
      <c r="E130" t="s">
        <v>207</v>
      </c>
      <c r="F130">
        <v>79.416824196597304</v>
      </c>
      <c r="G130">
        <v>19.5822306238185</v>
      </c>
      <c r="H130">
        <v>0</v>
      </c>
      <c r="I130">
        <v>0.43516068052930101</v>
      </c>
      <c r="J130">
        <v>0</v>
      </c>
      <c r="K130">
        <v>0</v>
      </c>
      <c r="L130">
        <v>0</v>
      </c>
      <c r="M130">
        <v>0</v>
      </c>
      <c r="N130">
        <v>99.4342155009452</v>
      </c>
      <c r="O130">
        <v>0</v>
      </c>
      <c r="P130">
        <v>0</v>
      </c>
      <c r="Q130">
        <v>360.57</v>
      </c>
      <c r="R130">
        <v>177</v>
      </c>
      <c r="S130">
        <v>0</v>
      </c>
      <c r="T130">
        <v>295.00357050094499</v>
      </c>
      <c r="U130">
        <v>0</v>
      </c>
      <c r="V130">
        <v>0</v>
      </c>
      <c r="W130">
        <v>672.21</v>
      </c>
      <c r="X130">
        <v>0</v>
      </c>
      <c r="Y130">
        <v>0</v>
      </c>
    </row>
    <row r="131" spans="1:25" x14ac:dyDescent="0.25">
      <c r="A131">
        <v>919173122</v>
      </c>
      <c r="B131">
        <v>1162020</v>
      </c>
      <c r="C131">
        <v>116</v>
      </c>
      <c r="D131">
        <v>2020</v>
      </c>
      <c r="E131" t="s">
        <v>207</v>
      </c>
      <c r="F131">
        <v>0</v>
      </c>
      <c r="G131">
        <v>0</v>
      </c>
      <c r="H131">
        <v>0</v>
      </c>
      <c r="I131">
        <v>0.43516068052930101</v>
      </c>
      <c r="J131">
        <v>0</v>
      </c>
      <c r="K131">
        <v>0</v>
      </c>
      <c r="L131">
        <v>0</v>
      </c>
      <c r="M131">
        <v>0</v>
      </c>
      <c r="N131">
        <v>0.43516068052930101</v>
      </c>
      <c r="O131">
        <v>0</v>
      </c>
      <c r="P131">
        <v>0</v>
      </c>
      <c r="Q131">
        <v>12.12</v>
      </c>
      <c r="R131">
        <v>5</v>
      </c>
      <c r="S131">
        <v>0</v>
      </c>
      <c r="T131">
        <v>6.0593406805293002</v>
      </c>
      <c r="U131">
        <v>0</v>
      </c>
      <c r="V131">
        <v>0</v>
      </c>
      <c r="W131">
        <v>672.21</v>
      </c>
      <c r="X131">
        <v>0</v>
      </c>
      <c r="Y131">
        <v>0</v>
      </c>
    </row>
    <row r="132" spans="1:25" x14ac:dyDescent="0.25">
      <c r="A132">
        <v>877051412</v>
      </c>
      <c r="B132">
        <v>1212018</v>
      </c>
      <c r="C132">
        <v>121</v>
      </c>
      <c r="D132">
        <v>2018</v>
      </c>
      <c r="E132" t="s">
        <v>208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</row>
    <row r="133" spans="1:25" x14ac:dyDescent="0.25">
      <c r="A133">
        <v>877051412</v>
      </c>
      <c r="B133">
        <v>1212016</v>
      </c>
      <c r="C133">
        <v>121</v>
      </c>
      <c r="D133">
        <v>2016</v>
      </c>
      <c r="E133" t="s">
        <v>208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</row>
    <row r="134" spans="1:25" x14ac:dyDescent="0.25">
      <c r="A134">
        <v>877051412</v>
      </c>
      <c r="B134">
        <v>1212020</v>
      </c>
      <c r="C134">
        <v>121</v>
      </c>
      <c r="D134">
        <v>2020</v>
      </c>
      <c r="E134" t="s">
        <v>208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</row>
    <row r="135" spans="1:25" x14ac:dyDescent="0.25">
      <c r="A135">
        <v>877051412</v>
      </c>
      <c r="B135">
        <v>1212017</v>
      </c>
      <c r="C135">
        <v>121</v>
      </c>
      <c r="D135">
        <v>2017</v>
      </c>
      <c r="E135" t="s">
        <v>208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</row>
    <row r="136" spans="1:25" x14ac:dyDescent="0.25">
      <c r="A136">
        <v>877051412</v>
      </c>
      <c r="B136">
        <v>1212019</v>
      </c>
      <c r="C136">
        <v>121</v>
      </c>
      <c r="D136">
        <v>2019</v>
      </c>
      <c r="E136" t="s">
        <v>208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</row>
    <row r="137" spans="1:25" x14ac:dyDescent="0.25">
      <c r="A137">
        <v>923152601</v>
      </c>
      <c r="B137">
        <v>1322016</v>
      </c>
      <c r="C137">
        <v>132</v>
      </c>
      <c r="D137">
        <v>2016</v>
      </c>
      <c r="E137" t="s">
        <v>77</v>
      </c>
      <c r="F137">
        <v>4067.6877431906601</v>
      </c>
      <c r="G137">
        <v>5596.0097276264596</v>
      </c>
      <c r="H137">
        <v>1096.13715953307</v>
      </c>
      <c r="I137">
        <v>1814.3693355217599</v>
      </c>
      <c r="J137">
        <v>0</v>
      </c>
      <c r="K137">
        <v>0</v>
      </c>
      <c r="L137">
        <v>0</v>
      </c>
      <c r="M137">
        <v>0</v>
      </c>
      <c r="N137">
        <v>10381.9296468058</v>
      </c>
      <c r="O137">
        <v>1065.55</v>
      </c>
      <c r="P137">
        <v>269</v>
      </c>
      <c r="Q137">
        <v>102949.3</v>
      </c>
      <c r="R137">
        <v>5913</v>
      </c>
      <c r="S137">
        <v>119.131274131274</v>
      </c>
      <c r="T137">
        <v>22039.825695937099</v>
      </c>
      <c r="U137">
        <v>23997.71</v>
      </c>
      <c r="V137">
        <v>307.81</v>
      </c>
      <c r="W137">
        <v>10800.22</v>
      </c>
      <c r="X137">
        <v>596.25</v>
      </c>
      <c r="Y137">
        <v>1</v>
      </c>
    </row>
    <row r="138" spans="1:25" x14ac:dyDescent="0.25">
      <c r="A138">
        <v>923152601</v>
      </c>
      <c r="B138">
        <v>1322019</v>
      </c>
      <c r="C138">
        <v>132</v>
      </c>
      <c r="D138">
        <v>2019</v>
      </c>
      <c r="E138" t="s">
        <v>77</v>
      </c>
      <c r="F138">
        <v>4389.2151785714304</v>
      </c>
      <c r="G138">
        <v>6017.0580357142899</v>
      </c>
      <c r="H138">
        <v>2456.1517857142899</v>
      </c>
      <c r="I138">
        <v>1814.3693355217599</v>
      </c>
      <c r="J138">
        <v>0</v>
      </c>
      <c r="K138">
        <v>0</v>
      </c>
      <c r="L138">
        <v>0</v>
      </c>
      <c r="M138">
        <v>0</v>
      </c>
      <c r="N138">
        <v>9764.4907640931906</v>
      </c>
      <c r="O138">
        <v>1449.35</v>
      </c>
      <c r="P138">
        <v>191</v>
      </c>
      <c r="Q138">
        <v>119015.37</v>
      </c>
      <c r="R138">
        <v>5784</v>
      </c>
      <c r="S138">
        <v>0</v>
      </c>
      <c r="T138">
        <v>21943.423844093199</v>
      </c>
      <c r="U138">
        <v>23548.97</v>
      </c>
      <c r="V138">
        <v>307.81</v>
      </c>
      <c r="W138">
        <v>11150.25</v>
      </c>
      <c r="X138">
        <v>607.80999999999995</v>
      </c>
      <c r="Y138">
        <v>1</v>
      </c>
    </row>
    <row r="139" spans="1:25" x14ac:dyDescent="0.25">
      <c r="A139">
        <v>923152601</v>
      </c>
      <c r="B139">
        <v>1322020</v>
      </c>
      <c r="C139">
        <v>132</v>
      </c>
      <c r="D139">
        <v>2020</v>
      </c>
      <c r="E139" t="s">
        <v>77</v>
      </c>
      <c r="F139">
        <v>5748</v>
      </c>
      <c r="G139">
        <v>3581</v>
      </c>
      <c r="H139">
        <v>1605</v>
      </c>
      <c r="I139">
        <v>1814.3693355217599</v>
      </c>
      <c r="J139">
        <v>0</v>
      </c>
      <c r="K139">
        <v>0</v>
      </c>
      <c r="L139">
        <v>0</v>
      </c>
      <c r="M139">
        <v>0</v>
      </c>
      <c r="N139">
        <v>9538.3693355217601</v>
      </c>
      <c r="O139">
        <v>2463.39</v>
      </c>
      <c r="P139">
        <v>227</v>
      </c>
      <c r="Q139">
        <v>188133.71</v>
      </c>
      <c r="R139">
        <v>5700</v>
      </c>
      <c r="S139">
        <v>199</v>
      </c>
      <c r="T139">
        <v>25480.1199855218</v>
      </c>
      <c r="U139">
        <v>23597.83</v>
      </c>
      <c r="V139">
        <v>307.81</v>
      </c>
      <c r="W139">
        <v>13462.85</v>
      </c>
      <c r="X139">
        <v>640.71</v>
      </c>
      <c r="Y139">
        <v>1</v>
      </c>
    </row>
    <row r="140" spans="1:25" x14ac:dyDescent="0.25">
      <c r="A140">
        <v>923152601</v>
      </c>
      <c r="B140">
        <v>1322017</v>
      </c>
      <c r="C140">
        <v>132</v>
      </c>
      <c r="D140">
        <v>2017</v>
      </c>
      <c r="E140" t="s">
        <v>77</v>
      </c>
      <c r="F140">
        <v>4056.7854442344001</v>
      </c>
      <c r="G140">
        <v>6476.2788279773104</v>
      </c>
      <c r="H140">
        <v>2775.2372400756099</v>
      </c>
      <c r="I140">
        <v>1814.3693355217599</v>
      </c>
      <c r="J140">
        <v>0</v>
      </c>
      <c r="K140">
        <v>0</v>
      </c>
      <c r="L140">
        <v>5.4395085066162601</v>
      </c>
      <c r="M140">
        <v>0</v>
      </c>
      <c r="N140">
        <v>9566.75685915125</v>
      </c>
      <c r="O140">
        <v>794.87</v>
      </c>
      <c r="P140">
        <v>268</v>
      </c>
      <c r="Q140">
        <v>122662.48</v>
      </c>
      <c r="R140">
        <v>5978</v>
      </c>
      <c r="S140">
        <v>3263.9033175355398</v>
      </c>
      <c r="T140">
        <v>25434.7137016868</v>
      </c>
      <c r="U140">
        <v>23943.72</v>
      </c>
      <c r="V140">
        <v>307.81</v>
      </c>
      <c r="W140">
        <v>11065.79</v>
      </c>
      <c r="X140">
        <v>607.80999999999995</v>
      </c>
      <c r="Y140">
        <v>1</v>
      </c>
    </row>
    <row r="141" spans="1:25" x14ac:dyDescent="0.25">
      <c r="A141">
        <v>923152601</v>
      </c>
      <c r="B141">
        <v>1322018</v>
      </c>
      <c r="C141">
        <v>132</v>
      </c>
      <c r="D141">
        <v>2018</v>
      </c>
      <c r="E141" t="s">
        <v>77</v>
      </c>
      <c r="F141">
        <v>5537.0716911764703</v>
      </c>
      <c r="G141">
        <v>6077.6608455882397</v>
      </c>
      <c r="H141">
        <v>2185.6305147058802</v>
      </c>
      <c r="I141">
        <v>1814.3693355217599</v>
      </c>
      <c r="J141">
        <v>0</v>
      </c>
      <c r="K141">
        <v>0</v>
      </c>
      <c r="L141">
        <v>0</v>
      </c>
      <c r="M141">
        <v>0</v>
      </c>
      <c r="N141">
        <v>11243.4713575806</v>
      </c>
      <c r="O141">
        <v>1642.26</v>
      </c>
      <c r="P141">
        <v>191</v>
      </c>
      <c r="Q141">
        <v>119265.85</v>
      </c>
      <c r="R141">
        <v>6380</v>
      </c>
      <c r="S141">
        <v>0</v>
      </c>
      <c r="T141">
        <v>24041.239022580601</v>
      </c>
      <c r="U141">
        <v>23943.72</v>
      </c>
      <c r="V141">
        <v>307.81</v>
      </c>
      <c r="W141">
        <v>11150.25</v>
      </c>
      <c r="X141">
        <v>607.80999999999995</v>
      </c>
      <c r="Y141">
        <v>1</v>
      </c>
    </row>
    <row r="142" spans="1:25" x14ac:dyDescent="0.25">
      <c r="A142">
        <v>921683057</v>
      </c>
      <c r="B142">
        <v>1332019</v>
      </c>
      <c r="C142">
        <v>133</v>
      </c>
      <c r="D142">
        <v>2019</v>
      </c>
      <c r="E142" t="s">
        <v>78</v>
      </c>
      <c r="F142">
        <v>2984.37857142857</v>
      </c>
      <c r="G142">
        <v>1500.4107142857099</v>
      </c>
      <c r="H142">
        <v>144.90267857142899</v>
      </c>
      <c r="I142">
        <v>286.584564626982</v>
      </c>
      <c r="J142">
        <v>0</v>
      </c>
      <c r="K142">
        <v>0</v>
      </c>
      <c r="L142">
        <v>0</v>
      </c>
      <c r="M142">
        <v>0</v>
      </c>
      <c r="N142">
        <v>4626.4711717698401</v>
      </c>
      <c r="O142">
        <v>107.06</v>
      </c>
      <c r="P142">
        <v>4</v>
      </c>
      <c r="Q142">
        <v>89482.97</v>
      </c>
      <c r="R142">
        <v>4728</v>
      </c>
      <c r="S142">
        <v>2134.6353790613698</v>
      </c>
      <c r="T142">
        <v>16106.9930958312</v>
      </c>
      <c r="U142">
        <v>28912.67</v>
      </c>
      <c r="V142">
        <v>1038.57</v>
      </c>
      <c r="W142">
        <v>5366.98</v>
      </c>
      <c r="X142">
        <v>1206.8</v>
      </c>
      <c r="Y142">
        <v>1</v>
      </c>
    </row>
    <row r="143" spans="1:25" x14ac:dyDescent="0.25">
      <c r="A143">
        <v>921683057</v>
      </c>
      <c r="B143">
        <v>1332016</v>
      </c>
      <c r="C143">
        <v>133</v>
      </c>
      <c r="D143">
        <v>2016</v>
      </c>
      <c r="E143" t="s">
        <v>78</v>
      </c>
      <c r="F143">
        <v>2852.8677042801601</v>
      </c>
      <c r="G143">
        <v>3394.77821011673</v>
      </c>
      <c r="H143">
        <v>1772.4056420233501</v>
      </c>
      <c r="I143">
        <v>286.584564626982</v>
      </c>
      <c r="J143">
        <v>0</v>
      </c>
      <c r="K143">
        <v>0</v>
      </c>
      <c r="L143">
        <v>0</v>
      </c>
      <c r="M143">
        <v>0</v>
      </c>
      <c r="N143">
        <v>4761.8248370005203</v>
      </c>
      <c r="O143">
        <v>131.30000000000001</v>
      </c>
      <c r="P143">
        <v>10</v>
      </c>
      <c r="Q143">
        <v>63259.33</v>
      </c>
      <c r="R143">
        <v>5898</v>
      </c>
      <c r="S143">
        <v>1.0830115830115801</v>
      </c>
      <c r="T143">
        <v>13935.5252935835</v>
      </c>
      <c r="U143">
        <v>26820.080000000002</v>
      </c>
      <c r="V143">
        <v>1038.57</v>
      </c>
      <c r="W143">
        <v>5366.98</v>
      </c>
      <c r="X143">
        <v>1206.8</v>
      </c>
      <c r="Y143">
        <v>1</v>
      </c>
    </row>
    <row r="144" spans="1:25" x14ac:dyDescent="0.25">
      <c r="A144">
        <v>921683057</v>
      </c>
      <c r="B144">
        <v>1332017</v>
      </c>
      <c r="C144">
        <v>133</v>
      </c>
      <c r="D144">
        <v>2017</v>
      </c>
      <c r="E144" t="s">
        <v>78</v>
      </c>
      <c r="F144">
        <v>4128.5869565217399</v>
      </c>
      <c r="G144">
        <v>4533.28638941399</v>
      </c>
      <c r="H144">
        <v>1370.7561436673</v>
      </c>
      <c r="I144">
        <v>286.584564626982</v>
      </c>
      <c r="J144">
        <v>0</v>
      </c>
      <c r="K144">
        <v>0</v>
      </c>
      <c r="L144">
        <v>0</v>
      </c>
      <c r="M144">
        <v>0</v>
      </c>
      <c r="N144">
        <v>7577.7017668954104</v>
      </c>
      <c r="O144">
        <v>121.2</v>
      </c>
      <c r="P144">
        <v>10</v>
      </c>
      <c r="Q144">
        <v>92215.02</v>
      </c>
      <c r="R144">
        <v>4984</v>
      </c>
      <c r="S144">
        <v>39.3497630331754</v>
      </c>
      <c r="T144">
        <v>17366.366859928599</v>
      </c>
      <c r="U144">
        <v>28912.67</v>
      </c>
      <c r="V144">
        <v>1038.57</v>
      </c>
      <c r="W144">
        <v>5366.98</v>
      </c>
      <c r="X144">
        <v>1206.8</v>
      </c>
      <c r="Y144">
        <v>1</v>
      </c>
    </row>
    <row r="145" spans="1:25" x14ac:dyDescent="0.25">
      <c r="A145">
        <v>921683057</v>
      </c>
      <c r="B145">
        <v>1332018</v>
      </c>
      <c r="C145">
        <v>133</v>
      </c>
      <c r="D145">
        <v>2018</v>
      </c>
      <c r="E145" t="s">
        <v>78</v>
      </c>
      <c r="F145">
        <v>2790.7518382352901</v>
      </c>
      <c r="G145">
        <v>4255.9494485294099</v>
      </c>
      <c r="H145">
        <v>1385.8547794117601</v>
      </c>
      <c r="I145">
        <v>286.584564626982</v>
      </c>
      <c r="J145">
        <v>0</v>
      </c>
      <c r="K145">
        <v>0</v>
      </c>
      <c r="L145">
        <v>0</v>
      </c>
      <c r="M145">
        <v>0</v>
      </c>
      <c r="N145">
        <v>5947.4310719799196</v>
      </c>
      <c r="O145">
        <v>111.1</v>
      </c>
      <c r="P145">
        <v>10</v>
      </c>
      <c r="Q145">
        <v>92545.29</v>
      </c>
      <c r="R145">
        <v>6350</v>
      </c>
      <c r="S145">
        <v>45.542435424354203</v>
      </c>
      <c r="T145">
        <v>17124.777592404302</v>
      </c>
      <c r="U145">
        <v>28912.67</v>
      </c>
      <c r="V145">
        <v>1038.57</v>
      </c>
      <c r="W145">
        <v>5366.98</v>
      </c>
      <c r="X145">
        <v>1206.8</v>
      </c>
      <c r="Y145">
        <v>1</v>
      </c>
    </row>
    <row r="146" spans="1:25" x14ac:dyDescent="0.25">
      <c r="A146">
        <v>921683057</v>
      </c>
      <c r="B146">
        <v>1332020</v>
      </c>
      <c r="C146">
        <v>133</v>
      </c>
      <c r="D146">
        <v>2020</v>
      </c>
      <c r="E146" t="s">
        <v>78</v>
      </c>
      <c r="F146">
        <v>3003</v>
      </c>
      <c r="G146">
        <v>1673</v>
      </c>
      <c r="H146">
        <v>209</v>
      </c>
      <c r="I146">
        <v>286.584564626982</v>
      </c>
      <c r="J146">
        <v>0</v>
      </c>
      <c r="K146">
        <v>0</v>
      </c>
      <c r="L146">
        <v>0</v>
      </c>
      <c r="M146">
        <v>0</v>
      </c>
      <c r="N146">
        <v>4753.58456462698</v>
      </c>
      <c r="O146">
        <v>103.02</v>
      </c>
      <c r="P146">
        <v>4</v>
      </c>
      <c r="Q146">
        <v>87057.96</v>
      </c>
      <c r="R146">
        <v>3411</v>
      </c>
      <c r="S146">
        <v>1898</v>
      </c>
      <c r="T146">
        <v>14555.375034627001</v>
      </c>
      <c r="U146">
        <v>28912.67</v>
      </c>
      <c r="V146">
        <v>1038.57</v>
      </c>
      <c r="W146">
        <v>5366.98</v>
      </c>
      <c r="X146">
        <v>1206.8</v>
      </c>
      <c r="Y146">
        <v>1</v>
      </c>
    </row>
    <row r="147" spans="1:25" x14ac:dyDescent="0.25">
      <c r="A147">
        <v>923436596</v>
      </c>
      <c r="B147">
        <v>1352018</v>
      </c>
      <c r="C147">
        <v>135</v>
      </c>
      <c r="D147">
        <v>2018</v>
      </c>
      <c r="E147" t="s">
        <v>270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180.79</v>
      </c>
      <c r="R147">
        <v>79</v>
      </c>
      <c r="S147">
        <v>0</v>
      </c>
      <c r="T147">
        <v>88.310685000000007</v>
      </c>
      <c r="U147">
        <v>0</v>
      </c>
      <c r="V147">
        <v>0</v>
      </c>
      <c r="W147">
        <v>551.59</v>
      </c>
      <c r="X147">
        <v>0</v>
      </c>
      <c r="Y147">
        <v>0</v>
      </c>
    </row>
    <row r="148" spans="1:25" x14ac:dyDescent="0.25">
      <c r="A148">
        <v>923436596</v>
      </c>
      <c r="B148">
        <v>1352017</v>
      </c>
      <c r="C148">
        <v>135</v>
      </c>
      <c r="D148">
        <v>2017</v>
      </c>
      <c r="E148" t="s">
        <v>270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260.58</v>
      </c>
      <c r="R148">
        <v>79</v>
      </c>
      <c r="S148">
        <v>0</v>
      </c>
      <c r="T148">
        <v>92.419870000000003</v>
      </c>
      <c r="U148">
        <v>0</v>
      </c>
      <c r="V148">
        <v>0</v>
      </c>
      <c r="W148">
        <v>551.59</v>
      </c>
      <c r="X148">
        <v>0</v>
      </c>
      <c r="Y148">
        <v>0</v>
      </c>
    </row>
    <row r="149" spans="1:25" x14ac:dyDescent="0.25">
      <c r="A149">
        <v>923436596</v>
      </c>
      <c r="B149">
        <v>1352019</v>
      </c>
      <c r="C149">
        <v>135</v>
      </c>
      <c r="D149">
        <v>2019</v>
      </c>
      <c r="E149" t="s">
        <v>270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99.99</v>
      </c>
      <c r="R149">
        <v>80</v>
      </c>
      <c r="S149">
        <v>135.69314079422401</v>
      </c>
      <c r="T149">
        <v>220.84262579422401</v>
      </c>
      <c r="U149">
        <v>0</v>
      </c>
      <c r="V149">
        <v>0</v>
      </c>
      <c r="W149">
        <v>551.59</v>
      </c>
      <c r="X149">
        <v>0</v>
      </c>
      <c r="Y149">
        <v>0</v>
      </c>
    </row>
    <row r="150" spans="1:25" x14ac:dyDescent="0.25">
      <c r="A150">
        <v>923436596</v>
      </c>
      <c r="B150">
        <v>1352020</v>
      </c>
      <c r="C150">
        <v>135</v>
      </c>
      <c r="D150">
        <v>2020</v>
      </c>
      <c r="E150" t="s">
        <v>270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37.369999999999997</v>
      </c>
      <c r="R150">
        <v>62</v>
      </c>
      <c r="S150">
        <v>0</v>
      </c>
      <c r="T150">
        <v>63.924554999999998</v>
      </c>
      <c r="U150">
        <v>0</v>
      </c>
      <c r="V150">
        <v>0</v>
      </c>
      <c r="W150">
        <v>617.39</v>
      </c>
      <c r="X150">
        <v>0</v>
      </c>
      <c r="Y150">
        <v>0</v>
      </c>
    </row>
    <row r="151" spans="1:25" x14ac:dyDescent="0.25">
      <c r="A151">
        <v>923436596</v>
      </c>
      <c r="B151">
        <v>1352016</v>
      </c>
      <c r="C151">
        <v>135</v>
      </c>
      <c r="D151">
        <v>2016</v>
      </c>
      <c r="E151" t="s">
        <v>270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340.37</v>
      </c>
      <c r="R151">
        <v>80</v>
      </c>
      <c r="S151">
        <v>0</v>
      </c>
      <c r="T151">
        <v>97.529055</v>
      </c>
      <c r="U151">
        <v>0</v>
      </c>
      <c r="V151">
        <v>0</v>
      </c>
      <c r="W151">
        <v>551.59</v>
      </c>
      <c r="X151">
        <v>0</v>
      </c>
      <c r="Y151">
        <v>0</v>
      </c>
    </row>
    <row r="152" spans="1:25" x14ac:dyDescent="0.25">
      <c r="A152">
        <v>956740134</v>
      </c>
      <c r="B152">
        <v>1382017</v>
      </c>
      <c r="C152">
        <v>138</v>
      </c>
      <c r="D152">
        <v>2017</v>
      </c>
      <c r="E152" t="s">
        <v>79</v>
      </c>
      <c r="F152">
        <v>437.33648393194699</v>
      </c>
      <c r="G152">
        <v>874.67296786389397</v>
      </c>
      <c r="H152">
        <v>0</v>
      </c>
      <c r="I152">
        <v>74.452696955693796</v>
      </c>
      <c r="J152">
        <v>0</v>
      </c>
      <c r="K152">
        <v>0</v>
      </c>
      <c r="L152">
        <v>0</v>
      </c>
      <c r="M152">
        <v>0</v>
      </c>
      <c r="N152">
        <v>1386.4621487515301</v>
      </c>
      <c r="O152">
        <v>6978.09</v>
      </c>
      <c r="P152">
        <v>384</v>
      </c>
      <c r="Q152">
        <v>17629.55</v>
      </c>
      <c r="R152">
        <v>1369</v>
      </c>
      <c r="S152">
        <v>447.73649289099501</v>
      </c>
      <c r="T152">
        <v>4854.4921016425296</v>
      </c>
      <c r="U152">
        <v>14693.24</v>
      </c>
      <c r="V152">
        <v>0</v>
      </c>
      <c r="W152">
        <v>2819.22</v>
      </c>
      <c r="X152">
        <v>0</v>
      </c>
      <c r="Y152">
        <v>1</v>
      </c>
    </row>
    <row r="153" spans="1:25" x14ac:dyDescent="0.25">
      <c r="A153">
        <v>956740134</v>
      </c>
      <c r="B153">
        <v>1382018</v>
      </c>
      <c r="C153">
        <v>138</v>
      </c>
      <c r="D153">
        <v>2018</v>
      </c>
      <c r="E153" t="s">
        <v>79</v>
      </c>
      <c r="F153">
        <v>734.18566176470597</v>
      </c>
      <c r="G153">
        <v>407.293198529412</v>
      </c>
      <c r="H153">
        <v>0</v>
      </c>
      <c r="I153">
        <v>74.452696955693796</v>
      </c>
      <c r="J153">
        <v>0</v>
      </c>
      <c r="K153">
        <v>0</v>
      </c>
      <c r="L153">
        <v>0</v>
      </c>
      <c r="M153">
        <v>0</v>
      </c>
      <c r="N153">
        <v>1215.9315572498101</v>
      </c>
      <c r="O153">
        <v>6603.38</v>
      </c>
      <c r="P153">
        <v>371</v>
      </c>
      <c r="Q153">
        <v>16272.11</v>
      </c>
      <c r="R153">
        <v>1368</v>
      </c>
      <c r="S153">
        <v>0</v>
      </c>
      <c r="T153">
        <v>4133.01929224981</v>
      </c>
      <c r="U153">
        <v>14693.24</v>
      </c>
      <c r="V153">
        <v>0</v>
      </c>
      <c r="W153">
        <v>2819.22</v>
      </c>
      <c r="X153">
        <v>596.04999999999995</v>
      </c>
      <c r="Y153">
        <v>1</v>
      </c>
    </row>
    <row r="154" spans="1:25" x14ac:dyDescent="0.25">
      <c r="A154">
        <v>956740134</v>
      </c>
      <c r="B154">
        <v>1382019</v>
      </c>
      <c r="C154">
        <v>138</v>
      </c>
      <c r="D154">
        <v>2019</v>
      </c>
      <c r="E154" t="s">
        <v>79</v>
      </c>
      <c r="F154">
        <v>1004.04196428571</v>
      </c>
      <c r="G154">
        <v>443.95714285714303</v>
      </c>
      <c r="H154">
        <v>1.0276785714285701</v>
      </c>
      <c r="I154">
        <v>74.452696955693796</v>
      </c>
      <c r="J154">
        <v>0</v>
      </c>
      <c r="K154">
        <v>0</v>
      </c>
      <c r="L154">
        <v>0</v>
      </c>
      <c r="M154">
        <v>0</v>
      </c>
      <c r="N154">
        <v>1521.4241255271199</v>
      </c>
      <c r="O154">
        <v>6246.85</v>
      </c>
      <c r="P154">
        <v>353</v>
      </c>
      <c r="Q154">
        <v>14789.43</v>
      </c>
      <c r="R154">
        <v>1351</v>
      </c>
      <c r="S154">
        <v>0</v>
      </c>
      <c r="T154">
        <v>4308.7925455271197</v>
      </c>
      <c r="U154">
        <v>14693.24</v>
      </c>
      <c r="V154">
        <v>0</v>
      </c>
      <c r="W154">
        <v>2819.22</v>
      </c>
      <c r="X154">
        <v>596.04999999999995</v>
      </c>
      <c r="Y154">
        <v>1</v>
      </c>
    </row>
    <row r="155" spans="1:25" x14ac:dyDescent="0.25">
      <c r="A155">
        <v>956740134</v>
      </c>
      <c r="B155">
        <v>1382016</v>
      </c>
      <c r="C155">
        <v>138</v>
      </c>
      <c r="D155">
        <v>2016</v>
      </c>
      <c r="E155" t="s">
        <v>79</v>
      </c>
      <c r="F155">
        <v>652.75583657587504</v>
      </c>
      <c r="G155">
        <v>119.802529182879</v>
      </c>
      <c r="H155">
        <v>0</v>
      </c>
      <c r="I155">
        <v>74.452696955693796</v>
      </c>
      <c r="J155">
        <v>0</v>
      </c>
      <c r="K155">
        <v>0</v>
      </c>
      <c r="L155">
        <v>0</v>
      </c>
      <c r="M155">
        <v>0</v>
      </c>
      <c r="N155">
        <v>847.01106271444905</v>
      </c>
      <c r="O155">
        <v>7365.93</v>
      </c>
      <c r="P155">
        <v>400</v>
      </c>
      <c r="Q155">
        <v>18942.55</v>
      </c>
      <c r="R155">
        <v>1375</v>
      </c>
      <c r="S155">
        <v>0</v>
      </c>
      <c r="T155">
        <v>3976.8977827144499</v>
      </c>
      <c r="U155">
        <v>14693.24</v>
      </c>
      <c r="V155">
        <v>0</v>
      </c>
      <c r="W155">
        <v>2819.22</v>
      </c>
      <c r="X155">
        <v>0</v>
      </c>
      <c r="Y155">
        <v>1</v>
      </c>
    </row>
    <row r="156" spans="1:25" x14ac:dyDescent="0.25">
      <c r="A156">
        <v>956740134</v>
      </c>
      <c r="B156">
        <v>1382020</v>
      </c>
      <c r="C156">
        <v>138</v>
      </c>
      <c r="D156">
        <v>2020</v>
      </c>
      <c r="E156" t="s">
        <v>79</v>
      </c>
      <c r="F156">
        <v>802</v>
      </c>
      <c r="G156">
        <v>891</v>
      </c>
      <c r="H156">
        <v>0</v>
      </c>
      <c r="I156">
        <v>74.452696955693796</v>
      </c>
      <c r="J156">
        <v>0</v>
      </c>
      <c r="K156">
        <v>0</v>
      </c>
      <c r="L156">
        <v>0</v>
      </c>
      <c r="M156">
        <v>0</v>
      </c>
      <c r="N156">
        <v>1767.45269695569</v>
      </c>
      <c r="O156">
        <v>5911.53</v>
      </c>
      <c r="P156">
        <v>332</v>
      </c>
      <c r="Q156">
        <v>14047.08</v>
      </c>
      <c r="R156">
        <v>1405</v>
      </c>
      <c r="S156">
        <v>930</v>
      </c>
      <c r="T156">
        <v>5462.32111195569</v>
      </c>
      <c r="U156">
        <v>14693.24</v>
      </c>
      <c r="V156">
        <v>0</v>
      </c>
      <c r="W156">
        <v>2819.22</v>
      </c>
      <c r="X156">
        <v>596.04999999999995</v>
      </c>
      <c r="Y156">
        <v>1</v>
      </c>
    </row>
    <row r="157" spans="1:25" x14ac:dyDescent="0.25">
      <c r="A157">
        <v>976723805</v>
      </c>
      <c r="B157">
        <v>1462017</v>
      </c>
      <c r="C157">
        <v>146</v>
      </c>
      <c r="D157">
        <v>2017</v>
      </c>
      <c r="E157" t="s">
        <v>80</v>
      </c>
      <c r="F157">
        <v>5095.7315689981097</v>
      </c>
      <c r="G157">
        <v>5861.6143667296801</v>
      </c>
      <c r="H157">
        <v>363.35916824196602</v>
      </c>
      <c r="I157">
        <v>569.84574560207</v>
      </c>
      <c r="J157">
        <v>0</v>
      </c>
      <c r="K157">
        <v>0</v>
      </c>
      <c r="L157">
        <v>0</v>
      </c>
      <c r="M157">
        <v>0</v>
      </c>
      <c r="N157">
        <v>11163.8325130879</v>
      </c>
      <c r="O157">
        <v>14189.49</v>
      </c>
      <c r="P157">
        <v>449</v>
      </c>
      <c r="Q157">
        <v>86932.72</v>
      </c>
      <c r="R157">
        <v>3537</v>
      </c>
      <c r="S157">
        <v>3091.6151658767799</v>
      </c>
      <c r="T157">
        <v>23449.241493964699</v>
      </c>
      <c r="U157">
        <v>4652.92</v>
      </c>
      <c r="V157">
        <v>1673.23</v>
      </c>
      <c r="W157">
        <v>9432.57</v>
      </c>
      <c r="X157">
        <v>3281.23</v>
      </c>
      <c r="Y157">
        <v>1</v>
      </c>
    </row>
    <row r="158" spans="1:25" x14ac:dyDescent="0.25">
      <c r="A158">
        <v>976723805</v>
      </c>
      <c r="B158">
        <v>1462016</v>
      </c>
      <c r="C158">
        <v>146</v>
      </c>
      <c r="D158">
        <v>2016</v>
      </c>
      <c r="E158" t="s">
        <v>80</v>
      </c>
      <c r="F158">
        <v>4400.2237354085601</v>
      </c>
      <c r="G158">
        <v>5260.1147859922203</v>
      </c>
      <c r="H158">
        <v>361.64688715953298</v>
      </c>
      <c r="I158">
        <v>569.84574560207</v>
      </c>
      <c r="J158">
        <v>0</v>
      </c>
      <c r="K158">
        <v>0</v>
      </c>
      <c r="L158">
        <v>0</v>
      </c>
      <c r="M158">
        <v>0</v>
      </c>
      <c r="N158">
        <v>9868.5373798433102</v>
      </c>
      <c r="O158">
        <v>14447.04</v>
      </c>
      <c r="P158">
        <v>396</v>
      </c>
      <c r="Q158">
        <v>85357.119999999995</v>
      </c>
      <c r="R158">
        <v>3174</v>
      </c>
      <c r="S158">
        <v>0</v>
      </c>
      <c r="T158">
        <v>18578.451619843301</v>
      </c>
      <c r="U158">
        <v>4652.92</v>
      </c>
      <c r="V158">
        <v>1673.23</v>
      </c>
      <c r="W158">
        <v>9432.57</v>
      </c>
      <c r="X158">
        <v>3281.23</v>
      </c>
      <c r="Y158">
        <v>1</v>
      </c>
    </row>
    <row r="159" spans="1:25" x14ac:dyDescent="0.25">
      <c r="A159">
        <v>976723805</v>
      </c>
      <c r="B159">
        <v>1462019</v>
      </c>
      <c r="C159">
        <v>146</v>
      </c>
      <c r="D159">
        <v>2019</v>
      </c>
      <c r="E159" t="s">
        <v>80</v>
      </c>
      <c r="F159">
        <v>4771.5116071428602</v>
      </c>
      <c r="G159">
        <v>3127.22589285714</v>
      </c>
      <c r="H159">
        <v>651.54821428571404</v>
      </c>
      <c r="I159">
        <v>569.84574560207</v>
      </c>
      <c r="J159">
        <v>0</v>
      </c>
      <c r="K159">
        <v>0</v>
      </c>
      <c r="L159">
        <v>191.148214285714</v>
      </c>
      <c r="M159">
        <v>0</v>
      </c>
      <c r="N159">
        <v>7625.8868170306396</v>
      </c>
      <c r="O159">
        <v>13603.69</v>
      </c>
      <c r="P159">
        <v>290</v>
      </c>
      <c r="Q159">
        <v>84608.71</v>
      </c>
      <c r="R159">
        <v>2632</v>
      </c>
      <c r="S159">
        <v>2465.76714801444</v>
      </c>
      <c r="T159">
        <v>18071.592565045099</v>
      </c>
      <c r="U159">
        <v>4652.92</v>
      </c>
      <c r="V159">
        <v>1721.07</v>
      </c>
      <c r="W159">
        <v>9432.57</v>
      </c>
      <c r="X159">
        <v>3922.41</v>
      </c>
      <c r="Y159">
        <v>1</v>
      </c>
    </row>
    <row r="160" spans="1:25" x14ac:dyDescent="0.25">
      <c r="A160">
        <v>976723805</v>
      </c>
      <c r="B160">
        <v>1462020</v>
      </c>
      <c r="C160">
        <v>146</v>
      </c>
      <c r="D160">
        <v>2020</v>
      </c>
      <c r="E160" t="s">
        <v>80</v>
      </c>
      <c r="F160">
        <v>7599</v>
      </c>
      <c r="G160">
        <v>1800</v>
      </c>
      <c r="H160">
        <v>653</v>
      </c>
      <c r="I160">
        <v>569.84574560207</v>
      </c>
      <c r="J160">
        <v>0</v>
      </c>
      <c r="K160">
        <v>0</v>
      </c>
      <c r="L160">
        <v>0</v>
      </c>
      <c r="M160">
        <v>0</v>
      </c>
      <c r="N160">
        <v>9315.8457456020697</v>
      </c>
      <c r="O160">
        <v>13310.79</v>
      </c>
      <c r="P160">
        <v>290</v>
      </c>
      <c r="Q160">
        <v>85053.11</v>
      </c>
      <c r="R160">
        <v>2765</v>
      </c>
      <c r="S160">
        <v>0</v>
      </c>
      <c r="T160">
        <v>17436.586595602101</v>
      </c>
      <c r="U160">
        <v>4652.92</v>
      </c>
      <c r="V160">
        <v>1721.07</v>
      </c>
      <c r="W160">
        <v>11702.96</v>
      </c>
      <c r="X160">
        <v>3922.41</v>
      </c>
      <c r="Y160">
        <v>1</v>
      </c>
    </row>
    <row r="161" spans="1:25" x14ac:dyDescent="0.25">
      <c r="A161">
        <v>976723805</v>
      </c>
      <c r="B161">
        <v>1462018</v>
      </c>
      <c r="C161">
        <v>146</v>
      </c>
      <c r="D161">
        <v>2018</v>
      </c>
      <c r="E161" t="s">
        <v>80</v>
      </c>
      <c r="F161">
        <v>6746.2564338235297</v>
      </c>
      <c r="G161">
        <v>4802.8860294117603</v>
      </c>
      <c r="H161">
        <v>393.54044117647101</v>
      </c>
      <c r="I161">
        <v>569.84574560207</v>
      </c>
      <c r="J161">
        <v>0</v>
      </c>
      <c r="K161">
        <v>0</v>
      </c>
      <c r="L161">
        <v>52.895220588235297</v>
      </c>
      <c r="M161">
        <v>0</v>
      </c>
      <c r="N161">
        <v>11672.552547072701</v>
      </c>
      <c r="O161">
        <v>13896.59</v>
      </c>
      <c r="P161">
        <v>290</v>
      </c>
      <c r="Q161">
        <v>86775.16</v>
      </c>
      <c r="R161">
        <v>2964</v>
      </c>
      <c r="S161">
        <v>0</v>
      </c>
      <c r="T161">
        <v>20111.147672072701</v>
      </c>
      <c r="U161">
        <v>4652.92</v>
      </c>
      <c r="V161">
        <v>1673.23</v>
      </c>
      <c r="W161">
        <v>9432.57</v>
      </c>
      <c r="X161">
        <v>3281.23</v>
      </c>
      <c r="Y161">
        <v>1</v>
      </c>
    </row>
    <row r="162" spans="1:25" x14ac:dyDescent="0.25">
      <c r="A162">
        <v>915231640</v>
      </c>
      <c r="B162">
        <v>1562020</v>
      </c>
      <c r="C162">
        <v>156</v>
      </c>
      <c r="D162">
        <v>2020</v>
      </c>
      <c r="E162" t="s">
        <v>209</v>
      </c>
      <c r="F162">
        <v>130</v>
      </c>
      <c r="G162">
        <v>60</v>
      </c>
      <c r="H162">
        <v>0</v>
      </c>
      <c r="I162">
        <v>4.4805347000480298</v>
      </c>
      <c r="J162">
        <v>0</v>
      </c>
      <c r="K162">
        <v>0</v>
      </c>
      <c r="L162">
        <v>0</v>
      </c>
      <c r="M162">
        <v>0</v>
      </c>
      <c r="N162">
        <v>194.480534700048</v>
      </c>
      <c r="O162">
        <v>0</v>
      </c>
      <c r="P162">
        <v>0</v>
      </c>
      <c r="Q162">
        <v>509.04</v>
      </c>
      <c r="R162">
        <v>64</v>
      </c>
      <c r="S162">
        <v>0</v>
      </c>
      <c r="T162">
        <v>284.69609470004798</v>
      </c>
      <c r="U162">
        <v>0</v>
      </c>
      <c r="V162">
        <v>0</v>
      </c>
      <c r="W162">
        <v>998.14</v>
      </c>
      <c r="X162">
        <v>0</v>
      </c>
      <c r="Y162">
        <v>0</v>
      </c>
    </row>
    <row r="163" spans="1:25" x14ac:dyDescent="0.25">
      <c r="A163">
        <v>915231640</v>
      </c>
      <c r="B163">
        <v>1562018</v>
      </c>
      <c r="C163">
        <v>156</v>
      </c>
      <c r="D163">
        <v>2018</v>
      </c>
      <c r="E163" t="s">
        <v>209</v>
      </c>
      <c r="F163">
        <v>148.10661764705901</v>
      </c>
      <c r="G163">
        <v>50.779411764705898</v>
      </c>
      <c r="H163">
        <v>0</v>
      </c>
      <c r="I163">
        <v>4.4805347000480298</v>
      </c>
      <c r="J163">
        <v>0</v>
      </c>
      <c r="K163">
        <v>0</v>
      </c>
      <c r="L163">
        <v>0</v>
      </c>
      <c r="M163">
        <v>0</v>
      </c>
      <c r="N163">
        <v>203.36656411181301</v>
      </c>
      <c r="O163">
        <v>0</v>
      </c>
      <c r="P163">
        <v>0</v>
      </c>
      <c r="Q163">
        <v>638.32000000000005</v>
      </c>
      <c r="R163">
        <v>251</v>
      </c>
      <c r="S163">
        <v>0</v>
      </c>
      <c r="T163">
        <v>487.24004411181301</v>
      </c>
      <c r="U163">
        <v>0</v>
      </c>
      <c r="V163">
        <v>0</v>
      </c>
      <c r="W163">
        <v>998.14</v>
      </c>
      <c r="X163">
        <v>0</v>
      </c>
      <c r="Y163">
        <v>0</v>
      </c>
    </row>
    <row r="164" spans="1:25" x14ac:dyDescent="0.25">
      <c r="A164">
        <v>915231640</v>
      </c>
      <c r="B164">
        <v>1562019</v>
      </c>
      <c r="C164">
        <v>156</v>
      </c>
      <c r="D164">
        <v>2019</v>
      </c>
      <c r="E164" t="s">
        <v>209</v>
      </c>
      <c r="F164">
        <v>139.76428571428599</v>
      </c>
      <c r="G164">
        <v>42.134821428571399</v>
      </c>
      <c r="H164">
        <v>0</v>
      </c>
      <c r="I164">
        <v>4.4805347000480298</v>
      </c>
      <c r="J164">
        <v>0</v>
      </c>
      <c r="K164">
        <v>0</v>
      </c>
      <c r="L164">
        <v>0</v>
      </c>
      <c r="M164">
        <v>0</v>
      </c>
      <c r="N164">
        <v>186.37964184290499</v>
      </c>
      <c r="O164">
        <v>0</v>
      </c>
      <c r="P164">
        <v>0</v>
      </c>
      <c r="Q164">
        <v>573.67999999999995</v>
      </c>
      <c r="R164">
        <v>64</v>
      </c>
      <c r="S164">
        <v>0</v>
      </c>
      <c r="T164">
        <v>279.92416184290499</v>
      </c>
      <c r="U164">
        <v>0</v>
      </c>
      <c r="V164">
        <v>0</v>
      </c>
      <c r="W164">
        <v>998.14</v>
      </c>
      <c r="X164">
        <v>0</v>
      </c>
      <c r="Y164">
        <v>0</v>
      </c>
    </row>
    <row r="165" spans="1:25" x14ac:dyDescent="0.25">
      <c r="A165">
        <v>915231640</v>
      </c>
      <c r="B165">
        <v>1562016</v>
      </c>
      <c r="C165">
        <v>156</v>
      </c>
      <c r="D165">
        <v>2016</v>
      </c>
      <c r="E165" t="s">
        <v>209</v>
      </c>
      <c r="F165">
        <v>154.51167315175101</v>
      </c>
      <c r="G165">
        <v>50.384241245136202</v>
      </c>
      <c r="H165">
        <v>0</v>
      </c>
      <c r="I165">
        <v>4.4805347000480298</v>
      </c>
      <c r="J165">
        <v>0</v>
      </c>
      <c r="K165">
        <v>0</v>
      </c>
      <c r="L165">
        <v>0</v>
      </c>
      <c r="M165">
        <v>0</v>
      </c>
      <c r="N165">
        <v>209.376449096935</v>
      </c>
      <c r="O165">
        <v>0</v>
      </c>
      <c r="P165">
        <v>0</v>
      </c>
      <c r="Q165">
        <v>1145.3399999999999</v>
      </c>
      <c r="R165">
        <v>251</v>
      </c>
      <c r="S165">
        <v>0</v>
      </c>
      <c r="T165">
        <v>519.36145909693505</v>
      </c>
      <c r="U165">
        <v>0</v>
      </c>
      <c r="V165">
        <v>0</v>
      </c>
      <c r="W165">
        <v>998.14</v>
      </c>
      <c r="X165">
        <v>0</v>
      </c>
      <c r="Y165">
        <v>0</v>
      </c>
    </row>
    <row r="166" spans="1:25" x14ac:dyDescent="0.25">
      <c r="A166">
        <v>915231640</v>
      </c>
      <c r="B166">
        <v>1562017</v>
      </c>
      <c r="C166">
        <v>156</v>
      </c>
      <c r="D166">
        <v>2017</v>
      </c>
      <c r="E166" t="s">
        <v>209</v>
      </c>
      <c r="F166">
        <v>196.91020793950801</v>
      </c>
      <c r="G166">
        <v>48.955576559546301</v>
      </c>
      <c r="H166">
        <v>0</v>
      </c>
      <c r="I166">
        <v>4.4805347000480298</v>
      </c>
      <c r="J166">
        <v>0</v>
      </c>
      <c r="K166">
        <v>0</v>
      </c>
      <c r="L166">
        <v>0</v>
      </c>
      <c r="M166">
        <v>0</v>
      </c>
      <c r="N166">
        <v>250.34631919910299</v>
      </c>
      <c r="O166">
        <v>0</v>
      </c>
      <c r="P166">
        <v>0</v>
      </c>
      <c r="Q166">
        <v>891.83</v>
      </c>
      <c r="R166">
        <v>251</v>
      </c>
      <c r="S166">
        <v>0</v>
      </c>
      <c r="T166">
        <v>547.27556419910297</v>
      </c>
      <c r="U166">
        <v>0</v>
      </c>
      <c r="V166">
        <v>0</v>
      </c>
      <c r="W166">
        <v>998.14</v>
      </c>
      <c r="X166">
        <v>0</v>
      </c>
      <c r="Y166">
        <v>0</v>
      </c>
    </row>
    <row r="167" spans="1:25" x14ac:dyDescent="0.25">
      <c r="A167">
        <v>968398083</v>
      </c>
      <c r="B167">
        <v>1572018</v>
      </c>
      <c r="C167">
        <v>157</v>
      </c>
      <c r="D167">
        <v>2018</v>
      </c>
      <c r="E167" t="s">
        <v>210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</row>
    <row r="168" spans="1:25" x14ac:dyDescent="0.25">
      <c r="A168">
        <v>968398083</v>
      </c>
      <c r="B168">
        <v>1572019</v>
      </c>
      <c r="C168">
        <v>157</v>
      </c>
      <c r="D168">
        <v>2019</v>
      </c>
      <c r="E168" t="s">
        <v>210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</row>
    <row r="169" spans="1:25" x14ac:dyDescent="0.25">
      <c r="A169">
        <v>968398083</v>
      </c>
      <c r="B169">
        <v>1572017</v>
      </c>
      <c r="C169">
        <v>157</v>
      </c>
      <c r="D169">
        <v>2017</v>
      </c>
      <c r="E169" t="s">
        <v>210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</row>
    <row r="170" spans="1:25" x14ac:dyDescent="0.25">
      <c r="A170">
        <v>968398083</v>
      </c>
      <c r="B170">
        <v>1572020</v>
      </c>
      <c r="C170">
        <v>157</v>
      </c>
      <c r="D170">
        <v>2020</v>
      </c>
      <c r="E170" t="s">
        <v>210</v>
      </c>
      <c r="F170">
        <v>636</v>
      </c>
      <c r="G170">
        <v>65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701</v>
      </c>
      <c r="O170">
        <v>0</v>
      </c>
      <c r="P170">
        <v>0</v>
      </c>
      <c r="Q170">
        <v>3831.94</v>
      </c>
      <c r="R170">
        <v>340</v>
      </c>
      <c r="S170">
        <v>0</v>
      </c>
      <c r="T170">
        <v>1238.34491</v>
      </c>
      <c r="U170">
        <v>0</v>
      </c>
      <c r="V170">
        <v>0</v>
      </c>
      <c r="W170">
        <v>1118.74</v>
      </c>
      <c r="X170">
        <v>0</v>
      </c>
      <c r="Y170">
        <v>0</v>
      </c>
    </row>
    <row r="171" spans="1:25" x14ac:dyDescent="0.25">
      <c r="A171">
        <v>968398083</v>
      </c>
      <c r="B171">
        <v>1572016</v>
      </c>
      <c r="C171">
        <v>157</v>
      </c>
      <c r="D171">
        <v>2016</v>
      </c>
      <c r="E171" t="s">
        <v>210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</row>
    <row r="172" spans="1:25" x14ac:dyDescent="0.25">
      <c r="A172">
        <v>915317898</v>
      </c>
      <c r="B172">
        <v>1612017</v>
      </c>
      <c r="C172">
        <v>161</v>
      </c>
      <c r="D172">
        <v>2017</v>
      </c>
      <c r="E172" t="s">
        <v>211</v>
      </c>
      <c r="F172">
        <v>110.96597353497199</v>
      </c>
      <c r="G172">
        <v>880.11247637050997</v>
      </c>
      <c r="H172">
        <v>0</v>
      </c>
      <c r="I172">
        <v>115.35265108679999</v>
      </c>
      <c r="J172">
        <v>0</v>
      </c>
      <c r="K172">
        <v>0</v>
      </c>
      <c r="L172">
        <v>0</v>
      </c>
      <c r="M172">
        <v>0</v>
      </c>
      <c r="N172">
        <v>1106.4311009922801</v>
      </c>
      <c r="O172">
        <v>182.81</v>
      </c>
      <c r="P172">
        <v>87</v>
      </c>
      <c r="Q172">
        <v>8886.99</v>
      </c>
      <c r="R172">
        <v>524</v>
      </c>
      <c r="S172">
        <v>125.493838862559</v>
      </c>
      <c r="T172">
        <v>2310.0196398548401</v>
      </c>
      <c r="U172">
        <v>2235.54</v>
      </c>
      <c r="V172">
        <v>0</v>
      </c>
      <c r="W172">
        <v>1414.09</v>
      </c>
      <c r="X172">
        <v>10.7</v>
      </c>
      <c r="Y172">
        <v>0</v>
      </c>
    </row>
    <row r="173" spans="1:25" x14ac:dyDescent="0.25">
      <c r="A173">
        <v>915317898</v>
      </c>
      <c r="B173">
        <v>1612020</v>
      </c>
      <c r="C173">
        <v>161</v>
      </c>
      <c r="D173">
        <v>2020</v>
      </c>
      <c r="E173" t="s">
        <v>211</v>
      </c>
      <c r="F173">
        <v>90</v>
      </c>
      <c r="G173">
        <v>239</v>
      </c>
      <c r="H173">
        <v>14</v>
      </c>
      <c r="I173">
        <v>115.35265108679999</v>
      </c>
      <c r="J173">
        <v>0</v>
      </c>
      <c r="K173">
        <v>0</v>
      </c>
      <c r="L173">
        <v>0</v>
      </c>
      <c r="M173">
        <v>0</v>
      </c>
      <c r="N173">
        <v>430.35265108679999</v>
      </c>
      <c r="O173">
        <v>0</v>
      </c>
      <c r="P173">
        <v>7</v>
      </c>
      <c r="Q173">
        <v>8532.48</v>
      </c>
      <c r="R173">
        <v>370</v>
      </c>
      <c r="S173">
        <v>435</v>
      </c>
      <c r="T173">
        <v>1681.7753710868001</v>
      </c>
      <c r="U173">
        <v>2235.54</v>
      </c>
      <c r="V173">
        <v>0</v>
      </c>
      <c r="W173">
        <v>1479.9</v>
      </c>
      <c r="X173">
        <v>10.7</v>
      </c>
      <c r="Y173">
        <v>0</v>
      </c>
    </row>
    <row r="174" spans="1:25" x14ac:dyDescent="0.25">
      <c r="A174">
        <v>915317898</v>
      </c>
      <c r="B174">
        <v>1612016</v>
      </c>
      <c r="C174">
        <v>161</v>
      </c>
      <c r="D174">
        <v>2016</v>
      </c>
      <c r="E174" t="s">
        <v>211</v>
      </c>
      <c r="F174">
        <v>141.07587548638099</v>
      </c>
      <c r="G174">
        <v>825.18190661478604</v>
      </c>
      <c r="H174">
        <v>0</v>
      </c>
      <c r="I174">
        <v>115.35265108679999</v>
      </c>
      <c r="J174">
        <v>0</v>
      </c>
      <c r="K174">
        <v>0</v>
      </c>
      <c r="L174">
        <v>0</v>
      </c>
      <c r="M174">
        <v>0</v>
      </c>
      <c r="N174">
        <v>1081.6104331879701</v>
      </c>
      <c r="O174">
        <v>270.68</v>
      </c>
      <c r="P174">
        <v>87</v>
      </c>
      <c r="Q174">
        <v>9408.15</v>
      </c>
      <c r="R174">
        <v>530</v>
      </c>
      <c r="S174">
        <v>213.353281853282</v>
      </c>
      <c r="T174">
        <v>2410.4234600412501</v>
      </c>
      <c r="U174">
        <v>2235.54</v>
      </c>
      <c r="V174">
        <v>0</v>
      </c>
      <c r="W174">
        <v>1414.09</v>
      </c>
      <c r="X174">
        <v>10.7</v>
      </c>
      <c r="Y174">
        <v>0</v>
      </c>
    </row>
    <row r="175" spans="1:25" x14ac:dyDescent="0.25">
      <c r="A175">
        <v>915317898</v>
      </c>
      <c r="B175">
        <v>1612019</v>
      </c>
      <c r="C175">
        <v>161</v>
      </c>
      <c r="D175">
        <v>2019</v>
      </c>
      <c r="E175" t="s">
        <v>211</v>
      </c>
      <c r="F175">
        <v>0</v>
      </c>
      <c r="G175">
        <v>292.888392857143</v>
      </c>
      <c r="H175">
        <v>6.1660714285714304</v>
      </c>
      <c r="I175">
        <v>115.35265108679999</v>
      </c>
      <c r="J175">
        <v>0</v>
      </c>
      <c r="K175">
        <v>0</v>
      </c>
      <c r="L175">
        <v>0</v>
      </c>
      <c r="M175">
        <v>0</v>
      </c>
      <c r="N175">
        <v>402.074972515372</v>
      </c>
      <c r="O175">
        <v>7.07</v>
      </c>
      <c r="P175">
        <v>87</v>
      </c>
      <c r="Q175">
        <v>8869.82</v>
      </c>
      <c r="R175">
        <v>371</v>
      </c>
      <c r="S175">
        <v>0</v>
      </c>
      <c r="T175">
        <v>1317.23480751537</v>
      </c>
      <c r="U175">
        <v>2235.54</v>
      </c>
      <c r="V175">
        <v>0</v>
      </c>
      <c r="W175">
        <v>1414.09</v>
      </c>
      <c r="X175">
        <v>10.7</v>
      </c>
      <c r="Y175">
        <v>0</v>
      </c>
    </row>
    <row r="176" spans="1:25" x14ac:dyDescent="0.25">
      <c r="A176">
        <v>915317898</v>
      </c>
      <c r="B176">
        <v>1612018</v>
      </c>
      <c r="C176">
        <v>161</v>
      </c>
      <c r="D176">
        <v>2018</v>
      </c>
      <c r="E176" t="s">
        <v>211</v>
      </c>
      <c r="F176">
        <v>442.20404411764702</v>
      </c>
      <c r="G176">
        <v>866.42371323529403</v>
      </c>
      <c r="H176">
        <v>0</v>
      </c>
      <c r="I176">
        <v>115.35265108679999</v>
      </c>
      <c r="J176">
        <v>0</v>
      </c>
      <c r="K176">
        <v>0</v>
      </c>
      <c r="L176">
        <v>0</v>
      </c>
      <c r="M176">
        <v>0</v>
      </c>
      <c r="N176">
        <v>1423.9804084397399</v>
      </c>
      <c r="O176">
        <v>94.94</v>
      </c>
      <c r="P176">
        <v>87</v>
      </c>
      <c r="Q176">
        <v>9198.07</v>
      </c>
      <c r="R176">
        <v>514</v>
      </c>
      <c r="S176">
        <v>67.278597785977894</v>
      </c>
      <c r="T176">
        <v>2570.8490212257202</v>
      </c>
      <c r="U176">
        <v>2235.54</v>
      </c>
      <c r="V176">
        <v>0</v>
      </c>
      <c r="W176">
        <v>1414.09</v>
      </c>
      <c r="X176">
        <v>10.7</v>
      </c>
      <c r="Y176">
        <v>0</v>
      </c>
    </row>
    <row r="177" spans="1:25" x14ac:dyDescent="0.25">
      <c r="A177">
        <v>970974253</v>
      </c>
      <c r="B177">
        <v>1622019</v>
      </c>
      <c r="C177">
        <v>162</v>
      </c>
      <c r="D177">
        <v>2019</v>
      </c>
      <c r="E177" t="s">
        <v>212</v>
      </c>
      <c r="F177">
        <v>289.80535714285702</v>
      </c>
      <c r="G177">
        <v>226.08928571428601</v>
      </c>
      <c r="H177">
        <v>68.8544642857143</v>
      </c>
      <c r="I177">
        <v>38.997008342817701</v>
      </c>
      <c r="J177">
        <v>0</v>
      </c>
      <c r="K177">
        <v>0</v>
      </c>
      <c r="L177">
        <v>0</v>
      </c>
      <c r="M177">
        <v>0</v>
      </c>
      <c r="N177">
        <v>486.03718691424598</v>
      </c>
      <c r="O177">
        <v>8954.66</v>
      </c>
      <c r="P177">
        <v>173</v>
      </c>
      <c r="Q177">
        <v>24178.39</v>
      </c>
      <c r="R177">
        <v>568</v>
      </c>
      <c r="S177">
        <v>0</v>
      </c>
      <c r="T177">
        <v>2933.3892619142498</v>
      </c>
      <c r="U177">
        <v>0</v>
      </c>
      <c r="V177">
        <v>0</v>
      </c>
      <c r="W177">
        <v>1951.1</v>
      </c>
      <c r="X177">
        <v>0</v>
      </c>
      <c r="Y177">
        <v>0</v>
      </c>
    </row>
    <row r="178" spans="1:25" x14ac:dyDescent="0.25">
      <c r="A178">
        <v>970974253</v>
      </c>
      <c r="B178">
        <v>1622017</v>
      </c>
      <c r="C178">
        <v>162</v>
      </c>
      <c r="D178">
        <v>2017</v>
      </c>
      <c r="E178" t="s">
        <v>212</v>
      </c>
      <c r="F178">
        <v>245.865784499055</v>
      </c>
      <c r="G178">
        <v>82.680529300567102</v>
      </c>
      <c r="H178">
        <v>0</v>
      </c>
      <c r="I178">
        <v>38.997008342817701</v>
      </c>
      <c r="J178">
        <v>0</v>
      </c>
      <c r="K178">
        <v>0</v>
      </c>
      <c r="L178">
        <v>0</v>
      </c>
      <c r="M178">
        <v>0</v>
      </c>
      <c r="N178">
        <v>367.54332214243999</v>
      </c>
      <c r="O178">
        <v>9305.1299999999992</v>
      </c>
      <c r="P178">
        <v>173</v>
      </c>
      <c r="Q178">
        <v>23902.66</v>
      </c>
      <c r="R178">
        <v>569</v>
      </c>
      <c r="S178">
        <v>0</v>
      </c>
      <c r="T178">
        <v>2819.7445071424399</v>
      </c>
      <c r="U178">
        <v>0</v>
      </c>
      <c r="V178">
        <v>0</v>
      </c>
      <c r="W178">
        <v>1894.83</v>
      </c>
      <c r="X178">
        <v>0</v>
      </c>
      <c r="Y178">
        <v>0</v>
      </c>
    </row>
    <row r="179" spans="1:25" x14ac:dyDescent="0.25">
      <c r="A179">
        <v>970974253</v>
      </c>
      <c r="B179">
        <v>1622016</v>
      </c>
      <c r="C179">
        <v>162</v>
      </c>
      <c r="D179">
        <v>2016</v>
      </c>
      <c r="E179" t="s">
        <v>212</v>
      </c>
      <c r="F179">
        <v>217.21206225680899</v>
      </c>
      <c r="G179">
        <v>73.896887159533094</v>
      </c>
      <c r="H179">
        <v>0</v>
      </c>
      <c r="I179">
        <v>38.997008342817701</v>
      </c>
      <c r="J179">
        <v>0</v>
      </c>
      <c r="K179">
        <v>0</v>
      </c>
      <c r="L179">
        <v>0</v>
      </c>
      <c r="M179">
        <v>0</v>
      </c>
      <c r="N179">
        <v>330.10595775915999</v>
      </c>
      <c r="O179">
        <v>9479.86</v>
      </c>
      <c r="P179">
        <v>318</v>
      </c>
      <c r="Q179">
        <v>24472.3</v>
      </c>
      <c r="R179">
        <v>318</v>
      </c>
      <c r="S179">
        <v>0</v>
      </c>
      <c r="T179">
        <v>2714.6421977591599</v>
      </c>
      <c r="U179">
        <v>0</v>
      </c>
      <c r="V179">
        <v>0</v>
      </c>
      <c r="W179">
        <v>1730.31</v>
      </c>
      <c r="X179">
        <v>0</v>
      </c>
      <c r="Y179">
        <v>0</v>
      </c>
    </row>
    <row r="180" spans="1:25" x14ac:dyDescent="0.25">
      <c r="A180">
        <v>970974253</v>
      </c>
      <c r="B180">
        <v>1622018</v>
      </c>
      <c r="C180">
        <v>162</v>
      </c>
      <c r="D180">
        <v>2018</v>
      </c>
      <c r="E180" t="s">
        <v>212</v>
      </c>
      <c r="F180">
        <v>282.46047794117601</v>
      </c>
      <c r="G180">
        <v>531.06801470588198</v>
      </c>
      <c r="H180">
        <v>375.55606617647101</v>
      </c>
      <c r="I180">
        <v>38.997008342817701</v>
      </c>
      <c r="J180">
        <v>0</v>
      </c>
      <c r="K180">
        <v>0</v>
      </c>
      <c r="L180">
        <v>0</v>
      </c>
      <c r="M180">
        <v>0</v>
      </c>
      <c r="N180">
        <v>476.969434813406</v>
      </c>
      <c r="O180">
        <v>9129.39</v>
      </c>
      <c r="P180">
        <v>173</v>
      </c>
      <c r="Q180">
        <v>23365.34</v>
      </c>
      <c r="R180">
        <v>565</v>
      </c>
      <c r="S180">
        <v>0</v>
      </c>
      <c r="T180">
        <v>2888.4480298134099</v>
      </c>
      <c r="U180">
        <v>0</v>
      </c>
      <c r="V180">
        <v>0</v>
      </c>
      <c r="W180">
        <v>1894.83</v>
      </c>
      <c r="X180">
        <v>0</v>
      </c>
      <c r="Y180">
        <v>0</v>
      </c>
    </row>
    <row r="181" spans="1:25" x14ac:dyDescent="0.25">
      <c r="A181">
        <v>970974253</v>
      </c>
      <c r="B181">
        <v>1622020</v>
      </c>
      <c r="C181">
        <v>162</v>
      </c>
      <c r="D181">
        <v>2020</v>
      </c>
      <c r="E181" t="s">
        <v>212</v>
      </c>
      <c r="F181">
        <v>692</v>
      </c>
      <c r="G181">
        <v>479</v>
      </c>
      <c r="H181">
        <v>17</v>
      </c>
      <c r="I181">
        <v>38.997008342817701</v>
      </c>
      <c r="J181">
        <v>0</v>
      </c>
      <c r="K181">
        <v>0</v>
      </c>
      <c r="L181">
        <v>0</v>
      </c>
      <c r="M181">
        <v>0</v>
      </c>
      <c r="N181">
        <v>1192.99700834282</v>
      </c>
      <c r="O181">
        <v>8779.93</v>
      </c>
      <c r="P181">
        <v>173</v>
      </c>
      <c r="Q181">
        <v>24606.63</v>
      </c>
      <c r="R181">
        <v>705</v>
      </c>
      <c r="S181">
        <v>0</v>
      </c>
      <c r="T181">
        <v>3790.4048483428201</v>
      </c>
      <c r="U181">
        <v>0</v>
      </c>
      <c r="V181">
        <v>0</v>
      </c>
      <c r="W181">
        <v>1951.1</v>
      </c>
      <c r="X181">
        <v>0</v>
      </c>
      <c r="Y181">
        <v>0</v>
      </c>
    </row>
    <row r="182" spans="1:25" x14ac:dyDescent="0.25">
      <c r="A182">
        <v>923993355</v>
      </c>
      <c r="B182">
        <v>1642018</v>
      </c>
      <c r="C182">
        <v>164</v>
      </c>
      <c r="D182">
        <v>2018</v>
      </c>
      <c r="E182" t="s">
        <v>261</v>
      </c>
      <c r="F182">
        <v>3970.3152573529401</v>
      </c>
      <c r="G182">
        <v>2254.3943014705901</v>
      </c>
      <c r="H182">
        <v>1229.2849264705901</v>
      </c>
      <c r="I182">
        <v>173.55249638306501</v>
      </c>
      <c r="J182">
        <v>0</v>
      </c>
      <c r="K182">
        <v>0</v>
      </c>
      <c r="L182">
        <v>-135.41176470588201</v>
      </c>
      <c r="M182">
        <v>0</v>
      </c>
      <c r="N182">
        <v>5304.3888934418901</v>
      </c>
      <c r="O182">
        <v>2216.9499999999998</v>
      </c>
      <c r="P182">
        <v>184</v>
      </c>
      <c r="Q182">
        <v>34782.379999999997</v>
      </c>
      <c r="R182">
        <v>2276</v>
      </c>
      <c r="S182">
        <v>673.82103321033196</v>
      </c>
      <c r="T182">
        <v>10343.6754216522</v>
      </c>
      <c r="U182">
        <v>28626.27</v>
      </c>
      <c r="V182">
        <v>2234.12</v>
      </c>
      <c r="W182">
        <v>6856.05</v>
      </c>
      <c r="X182">
        <v>2177.52</v>
      </c>
      <c r="Y182">
        <v>1</v>
      </c>
    </row>
    <row r="183" spans="1:25" x14ac:dyDescent="0.25">
      <c r="A183">
        <v>923993355</v>
      </c>
      <c r="B183">
        <v>1642019</v>
      </c>
      <c r="C183">
        <v>164</v>
      </c>
      <c r="D183">
        <v>2019</v>
      </c>
      <c r="E183" t="s">
        <v>261</v>
      </c>
      <c r="F183">
        <v>4057.2750000000001</v>
      </c>
      <c r="G183">
        <v>1927.925</v>
      </c>
      <c r="H183">
        <v>427.51428571428602</v>
      </c>
      <c r="I183">
        <v>173.55249638306501</v>
      </c>
      <c r="J183">
        <v>0</v>
      </c>
      <c r="K183">
        <v>0</v>
      </c>
      <c r="L183">
        <v>0</v>
      </c>
      <c r="M183">
        <v>0</v>
      </c>
      <c r="N183">
        <v>5731.2382106687801</v>
      </c>
      <c r="O183">
        <v>2031.11</v>
      </c>
      <c r="P183">
        <v>184</v>
      </c>
      <c r="Q183">
        <v>38514.33</v>
      </c>
      <c r="R183">
        <v>2331</v>
      </c>
      <c r="S183">
        <v>153.920577617329</v>
      </c>
      <c r="T183">
        <v>10488.2489482861</v>
      </c>
      <c r="U183">
        <v>28626.27</v>
      </c>
      <c r="V183">
        <v>2234.12</v>
      </c>
      <c r="W183">
        <v>7126.65</v>
      </c>
      <c r="X183">
        <v>2142.3200000000002</v>
      </c>
      <c r="Y183">
        <v>1</v>
      </c>
    </row>
    <row r="184" spans="1:25" x14ac:dyDescent="0.25">
      <c r="A184">
        <v>923993355</v>
      </c>
      <c r="B184">
        <v>1642017</v>
      </c>
      <c r="C184">
        <v>164</v>
      </c>
      <c r="D184">
        <v>2017</v>
      </c>
      <c r="E184" t="s">
        <v>261</v>
      </c>
      <c r="F184">
        <v>3018.9272211720199</v>
      </c>
      <c r="G184">
        <v>2790.46786389414</v>
      </c>
      <c r="H184">
        <v>419.93005671077498</v>
      </c>
      <c r="I184">
        <v>173.55249638306501</v>
      </c>
      <c r="J184">
        <v>0</v>
      </c>
      <c r="K184">
        <v>0</v>
      </c>
      <c r="L184">
        <v>758.26748582230596</v>
      </c>
      <c r="M184">
        <v>0</v>
      </c>
      <c r="N184">
        <v>4804.7500389161496</v>
      </c>
      <c r="O184">
        <v>2402.79</v>
      </c>
      <c r="P184">
        <v>184</v>
      </c>
      <c r="Q184">
        <v>37494.230000000003</v>
      </c>
      <c r="R184">
        <v>2330</v>
      </c>
      <c r="S184">
        <v>6922.3677725118496</v>
      </c>
      <c r="T184">
        <v>16295.814341428</v>
      </c>
      <c r="U184">
        <v>28626.27</v>
      </c>
      <c r="V184">
        <v>2234.12</v>
      </c>
      <c r="W184">
        <v>6314.21</v>
      </c>
      <c r="X184">
        <v>2177.52</v>
      </c>
      <c r="Y184">
        <v>1</v>
      </c>
    </row>
    <row r="185" spans="1:25" x14ac:dyDescent="0.25">
      <c r="A185">
        <v>923993355</v>
      </c>
      <c r="B185">
        <v>1642020</v>
      </c>
      <c r="C185">
        <v>164</v>
      </c>
      <c r="D185">
        <v>2020</v>
      </c>
      <c r="E185" t="s">
        <v>261</v>
      </c>
      <c r="F185">
        <v>6247</v>
      </c>
      <c r="G185">
        <v>3636</v>
      </c>
      <c r="H185">
        <v>2967</v>
      </c>
      <c r="I185">
        <v>173.55249638306501</v>
      </c>
      <c r="J185">
        <v>0</v>
      </c>
      <c r="K185">
        <v>0</v>
      </c>
      <c r="L185">
        <v>0</v>
      </c>
      <c r="M185">
        <v>0</v>
      </c>
      <c r="N185">
        <v>7089.5524963830603</v>
      </c>
      <c r="O185">
        <v>1846.28</v>
      </c>
      <c r="P185">
        <v>183</v>
      </c>
      <c r="Q185">
        <v>48606.25</v>
      </c>
      <c r="R185">
        <v>1596</v>
      </c>
      <c r="S185">
        <v>781</v>
      </c>
      <c r="T185">
        <v>12247.8577913831</v>
      </c>
      <c r="U185">
        <v>28626.27</v>
      </c>
      <c r="V185">
        <v>2234.12</v>
      </c>
      <c r="W185">
        <v>7225.36</v>
      </c>
      <c r="X185">
        <v>1954.67</v>
      </c>
      <c r="Y185">
        <v>1</v>
      </c>
    </row>
    <row r="186" spans="1:25" x14ac:dyDescent="0.25">
      <c r="A186">
        <v>923993355</v>
      </c>
      <c r="B186">
        <v>1642016</v>
      </c>
      <c r="C186">
        <v>164</v>
      </c>
      <c r="D186">
        <v>2016</v>
      </c>
      <c r="E186" t="s">
        <v>261</v>
      </c>
      <c r="F186">
        <v>2700.5953307393002</v>
      </c>
      <c r="G186">
        <v>2091.50583657588</v>
      </c>
      <c r="H186">
        <v>684.10603112840499</v>
      </c>
      <c r="I186">
        <v>173.55249638306501</v>
      </c>
      <c r="J186">
        <v>0</v>
      </c>
      <c r="K186">
        <v>0</v>
      </c>
      <c r="L186">
        <v>122.041828793774</v>
      </c>
      <c r="M186">
        <v>0</v>
      </c>
      <c r="N186">
        <v>4159.50580377606</v>
      </c>
      <c r="O186">
        <v>2588.63</v>
      </c>
      <c r="P186">
        <v>216</v>
      </c>
      <c r="Q186">
        <v>37514.43</v>
      </c>
      <c r="R186">
        <v>2223</v>
      </c>
      <c r="S186">
        <v>337.899613899614</v>
      </c>
      <c r="T186">
        <v>9001.7130076756694</v>
      </c>
      <c r="U186">
        <v>28626.27</v>
      </c>
      <c r="V186">
        <v>2234.12</v>
      </c>
      <c r="W186">
        <v>6314.21</v>
      </c>
      <c r="X186">
        <v>2177.52</v>
      </c>
      <c r="Y186">
        <v>1</v>
      </c>
    </row>
    <row r="187" spans="1:25" x14ac:dyDescent="0.25">
      <c r="A187">
        <v>930187240</v>
      </c>
      <c r="B187">
        <v>1672018</v>
      </c>
      <c r="C187">
        <v>167</v>
      </c>
      <c r="D187">
        <v>2018</v>
      </c>
      <c r="E187" t="s">
        <v>213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</row>
    <row r="188" spans="1:25" x14ac:dyDescent="0.25">
      <c r="A188">
        <v>930187240</v>
      </c>
      <c r="B188">
        <v>1672016</v>
      </c>
      <c r="C188">
        <v>167</v>
      </c>
      <c r="D188">
        <v>2016</v>
      </c>
      <c r="E188" t="s">
        <v>213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</row>
    <row r="189" spans="1:25" x14ac:dyDescent="0.25">
      <c r="A189">
        <v>930187240</v>
      </c>
      <c r="B189">
        <v>1672017</v>
      </c>
      <c r="C189">
        <v>167</v>
      </c>
      <c r="D189">
        <v>2017</v>
      </c>
      <c r="E189" t="s">
        <v>213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</row>
    <row r="190" spans="1:25" x14ac:dyDescent="0.25">
      <c r="A190">
        <v>930187240</v>
      </c>
      <c r="B190">
        <v>1672019</v>
      </c>
      <c r="C190">
        <v>167</v>
      </c>
      <c r="D190">
        <v>2019</v>
      </c>
      <c r="E190" t="s">
        <v>213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</row>
    <row r="191" spans="1:25" x14ac:dyDescent="0.25">
      <c r="A191">
        <v>930187240</v>
      </c>
      <c r="B191">
        <v>1672020</v>
      </c>
      <c r="C191">
        <v>167</v>
      </c>
      <c r="D191">
        <v>2020</v>
      </c>
      <c r="E191" t="s">
        <v>213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32.9</v>
      </c>
      <c r="X191">
        <v>0</v>
      </c>
      <c r="Y191">
        <v>0</v>
      </c>
    </row>
    <row r="192" spans="1:25" x14ac:dyDescent="0.25">
      <c r="A192">
        <v>957896928</v>
      </c>
      <c r="B192">
        <v>1682018</v>
      </c>
      <c r="C192">
        <v>168</v>
      </c>
      <c r="D192">
        <v>2018</v>
      </c>
      <c r="E192" t="s">
        <v>214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</row>
    <row r="193" spans="1:25" x14ac:dyDescent="0.25">
      <c r="A193">
        <v>957896928</v>
      </c>
      <c r="B193">
        <v>1682020</v>
      </c>
      <c r="C193">
        <v>168</v>
      </c>
      <c r="D193">
        <v>2020</v>
      </c>
      <c r="E193" t="s">
        <v>214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</row>
    <row r="194" spans="1:25" x14ac:dyDescent="0.25">
      <c r="A194">
        <v>957896928</v>
      </c>
      <c r="B194">
        <v>1682016</v>
      </c>
      <c r="C194">
        <v>168</v>
      </c>
      <c r="D194">
        <v>2016</v>
      </c>
      <c r="E194" t="s">
        <v>214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</row>
    <row r="195" spans="1:25" x14ac:dyDescent="0.25">
      <c r="A195">
        <v>957896928</v>
      </c>
      <c r="B195">
        <v>1682017</v>
      </c>
      <c r="C195">
        <v>168</v>
      </c>
      <c r="D195">
        <v>2017</v>
      </c>
      <c r="E195" t="s">
        <v>214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</row>
    <row r="196" spans="1:25" x14ac:dyDescent="0.25">
      <c r="A196">
        <v>957896928</v>
      </c>
      <c r="B196">
        <v>1682019</v>
      </c>
      <c r="C196">
        <v>168</v>
      </c>
      <c r="D196">
        <v>2019</v>
      </c>
      <c r="E196" t="s">
        <v>214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</row>
    <row r="197" spans="1:25" x14ac:dyDescent="0.25">
      <c r="A197">
        <v>919884452</v>
      </c>
      <c r="B197">
        <v>1732020</v>
      </c>
      <c r="C197">
        <v>173</v>
      </c>
      <c r="D197">
        <v>2020</v>
      </c>
      <c r="E197" t="s">
        <v>82</v>
      </c>
      <c r="F197">
        <v>359</v>
      </c>
      <c r="G197">
        <v>9217</v>
      </c>
      <c r="H197">
        <v>5631</v>
      </c>
      <c r="I197">
        <v>106.854511610522</v>
      </c>
      <c r="J197">
        <v>0</v>
      </c>
      <c r="K197">
        <v>0</v>
      </c>
      <c r="L197">
        <v>0</v>
      </c>
      <c r="M197">
        <v>0</v>
      </c>
      <c r="N197">
        <v>4051.8545116105201</v>
      </c>
      <c r="O197">
        <v>0</v>
      </c>
      <c r="P197">
        <v>0</v>
      </c>
      <c r="Q197">
        <v>85521.75</v>
      </c>
      <c r="R197">
        <v>685</v>
      </c>
      <c r="S197">
        <v>422</v>
      </c>
      <c r="T197">
        <v>9563.2246366105192</v>
      </c>
      <c r="U197">
        <v>6296.35</v>
      </c>
      <c r="V197">
        <v>0</v>
      </c>
      <c r="W197">
        <v>3780.14</v>
      </c>
      <c r="X197">
        <v>96.68</v>
      </c>
      <c r="Y197">
        <v>1</v>
      </c>
    </row>
    <row r="198" spans="1:25" x14ac:dyDescent="0.25">
      <c r="A198">
        <v>919884452</v>
      </c>
      <c r="B198">
        <v>1732019</v>
      </c>
      <c r="C198">
        <v>173</v>
      </c>
      <c r="D198">
        <v>2019</v>
      </c>
      <c r="E198" t="s">
        <v>82</v>
      </c>
      <c r="F198">
        <v>564.19553571428605</v>
      </c>
      <c r="G198">
        <v>1131.47410714286</v>
      </c>
      <c r="H198">
        <v>454.23392857142898</v>
      </c>
      <c r="I198">
        <v>106.854511610522</v>
      </c>
      <c r="J198">
        <v>0</v>
      </c>
      <c r="K198">
        <v>0</v>
      </c>
      <c r="L198">
        <v>0</v>
      </c>
      <c r="M198">
        <v>0</v>
      </c>
      <c r="N198">
        <v>1348.2902258962399</v>
      </c>
      <c r="O198">
        <v>0</v>
      </c>
      <c r="P198">
        <v>0</v>
      </c>
      <c r="Q198">
        <v>8562.7800000000007</v>
      </c>
      <c r="R198">
        <v>282</v>
      </c>
      <c r="S198">
        <v>101.263537906137</v>
      </c>
      <c r="T198">
        <v>2172.5369338023702</v>
      </c>
      <c r="U198">
        <v>5828.94</v>
      </c>
      <c r="V198">
        <v>0</v>
      </c>
      <c r="W198">
        <v>1515.16</v>
      </c>
      <c r="X198">
        <v>0</v>
      </c>
      <c r="Y198">
        <v>1</v>
      </c>
    </row>
    <row r="199" spans="1:25" x14ac:dyDescent="0.25">
      <c r="A199">
        <v>919884452</v>
      </c>
      <c r="B199">
        <v>1732018</v>
      </c>
      <c r="C199">
        <v>173</v>
      </c>
      <c r="D199">
        <v>2018</v>
      </c>
      <c r="E199" t="s">
        <v>82</v>
      </c>
      <c r="F199">
        <v>236.970588235294</v>
      </c>
      <c r="G199">
        <v>1348.828125</v>
      </c>
      <c r="H199">
        <v>1348.828125</v>
      </c>
      <c r="I199">
        <v>106.854511610522</v>
      </c>
      <c r="J199">
        <v>0</v>
      </c>
      <c r="K199">
        <v>0</v>
      </c>
      <c r="L199">
        <v>0</v>
      </c>
      <c r="M199">
        <v>0</v>
      </c>
      <c r="N199">
        <v>343.825099845816</v>
      </c>
      <c r="O199">
        <v>0</v>
      </c>
      <c r="P199">
        <v>0</v>
      </c>
      <c r="Q199">
        <v>8682.9699999999993</v>
      </c>
      <c r="R199">
        <v>378</v>
      </c>
      <c r="S199">
        <v>0</v>
      </c>
      <c r="T199">
        <v>1168.99805484582</v>
      </c>
      <c r="U199">
        <v>5828.94</v>
      </c>
      <c r="V199">
        <v>0</v>
      </c>
      <c r="W199">
        <v>1515.16</v>
      </c>
      <c r="X199">
        <v>0</v>
      </c>
      <c r="Y199">
        <v>1</v>
      </c>
    </row>
    <row r="200" spans="1:25" x14ac:dyDescent="0.25">
      <c r="A200">
        <v>919884452</v>
      </c>
      <c r="B200">
        <v>1732016</v>
      </c>
      <c r="C200">
        <v>173</v>
      </c>
      <c r="D200">
        <v>2016</v>
      </c>
      <c r="E200" t="s">
        <v>82</v>
      </c>
      <c r="F200">
        <v>483.688715953307</v>
      </c>
      <c r="G200">
        <v>390.75778210116698</v>
      </c>
      <c r="H200">
        <v>0</v>
      </c>
      <c r="I200">
        <v>106.854511610522</v>
      </c>
      <c r="J200">
        <v>0</v>
      </c>
      <c r="K200">
        <v>0</v>
      </c>
      <c r="L200">
        <v>0</v>
      </c>
      <c r="M200">
        <v>0</v>
      </c>
      <c r="N200">
        <v>981.30100966499697</v>
      </c>
      <c r="O200">
        <v>0</v>
      </c>
      <c r="P200">
        <v>0</v>
      </c>
      <c r="Q200">
        <v>2491.67</v>
      </c>
      <c r="R200">
        <v>236</v>
      </c>
      <c r="S200">
        <v>468.94401544401501</v>
      </c>
      <c r="T200">
        <v>1814.5660301090099</v>
      </c>
      <c r="U200">
        <v>5828.94</v>
      </c>
      <c r="V200">
        <v>0</v>
      </c>
      <c r="W200">
        <v>1515.16</v>
      </c>
      <c r="X200">
        <v>0</v>
      </c>
      <c r="Y200">
        <v>1</v>
      </c>
    </row>
    <row r="201" spans="1:25" x14ac:dyDescent="0.25">
      <c r="A201">
        <v>919884452</v>
      </c>
      <c r="B201">
        <v>1732017</v>
      </c>
      <c r="C201">
        <v>173</v>
      </c>
      <c r="D201">
        <v>2017</v>
      </c>
      <c r="E201" t="s">
        <v>82</v>
      </c>
      <c r="F201">
        <v>512.40170132325102</v>
      </c>
      <c r="G201">
        <v>669.05954631379996</v>
      </c>
      <c r="H201">
        <v>0</v>
      </c>
      <c r="I201">
        <v>106.854511610522</v>
      </c>
      <c r="J201">
        <v>0</v>
      </c>
      <c r="K201">
        <v>0</v>
      </c>
      <c r="L201">
        <v>0</v>
      </c>
      <c r="M201">
        <v>0</v>
      </c>
      <c r="N201">
        <v>1288.31575924757</v>
      </c>
      <c r="O201">
        <v>0</v>
      </c>
      <c r="P201">
        <v>0</v>
      </c>
      <c r="Q201">
        <v>2264.42</v>
      </c>
      <c r="R201">
        <v>225</v>
      </c>
      <c r="S201">
        <v>0</v>
      </c>
      <c r="T201">
        <v>1629.9333892475699</v>
      </c>
      <c r="U201">
        <v>5828.94</v>
      </c>
      <c r="V201">
        <v>0</v>
      </c>
      <c r="W201">
        <v>1515.16</v>
      </c>
      <c r="X201">
        <v>0</v>
      </c>
      <c r="Y201">
        <v>1</v>
      </c>
    </row>
    <row r="202" spans="1:25" x14ac:dyDescent="0.25">
      <c r="A202">
        <v>921699905</v>
      </c>
      <c r="B202">
        <v>1812018</v>
      </c>
      <c r="C202">
        <v>181</v>
      </c>
      <c r="D202">
        <v>2018</v>
      </c>
      <c r="E202" t="s">
        <v>215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</row>
    <row r="203" spans="1:25" x14ac:dyDescent="0.25">
      <c r="A203">
        <v>921699905</v>
      </c>
      <c r="B203">
        <v>1812019</v>
      </c>
      <c r="C203">
        <v>181</v>
      </c>
      <c r="D203">
        <v>2019</v>
      </c>
      <c r="E203" t="s">
        <v>215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</row>
    <row r="204" spans="1:25" x14ac:dyDescent="0.25">
      <c r="A204">
        <v>921699905</v>
      </c>
      <c r="B204">
        <v>1812016</v>
      </c>
      <c r="C204">
        <v>181</v>
      </c>
      <c r="D204">
        <v>2016</v>
      </c>
      <c r="E204" t="s">
        <v>215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</row>
    <row r="205" spans="1:25" x14ac:dyDescent="0.25">
      <c r="A205">
        <v>921699905</v>
      </c>
      <c r="B205">
        <v>1812020</v>
      </c>
      <c r="C205">
        <v>181</v>
      </c>
      <c r="D205">
        <v>2020</v>
      </c>
      <c r="E205" t="s">
        <v>215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</row>
    <row r="206" spans="1:25" x14ac:dyDescent="0.25">
      <c r="A206">
        <v>921699905</v>
      </c>
      <c r="B206">
        <v>1812017</v>
      </c>
      <c r="C206">
        <v>181</v>
      </c>
      <c r="D206">
        <v>2017</v>
      </c>
      <c r="E206" t="s">
        <v>215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</row>
    <row r="207" spans="1:25" x14ac:dyDescent="0.25">
      <c r="A207">
        <v>954090493</v>
      </c>
      <c r="B207">
        <v>1872019</v>
      </c>
      <c r="C207">
        <v>187</v>
      </c>
      <c r="D207">
        <v>2019</v>
      </c>
      <c r="E207" t="s">
        <v>216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</row>
    <row r="208" spans="1:25" x14ac:dyDescent="0.25">
      <c r="A208">
        <v>954090493</v>
      </c>
      <c r="B208">
        <v>1872020</v>
      </c>
      <c r="C208">
        <v>187</v>
      </c>
      <c r="D208">
        <v>2020</v>
      </c>
      <c r="E208" t="s">
        <v>216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</row>
    <row r="209" spans="1:25" x14ac:dyDescent="0.25">
      <c r="A209">
        <v>954090493</v>
      </c>
      <c r="B209">
        <v>1872017</v>
      </c>
      <c r="C209">
        <v>187</v>
      </c>
      <c r="D209">
        <v>2017</v>
      </c>
      <c r="E209" t="s">
        <v>216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</row>
    <row r="210" spans="1:25" x14ac:dyDescent="0.25">
      <c r="A210">
        <v>954090493</v>
      </c>
      <c r="B210">
        <v>1872018</v>
      </c>
      <c r="C210">
        <v>187</v>
      </c>
      <c r="D210">
        <v>2018</v>
      </c>
      <c r="E210" t="s">
        <v>216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</row>
    <row r="211" spans="1:25" x14ac:dyDescent="0.25">
      <c r="A211">
        <v>954090493</v>
      </c>
      <c r="B211">
        <v>1872016</v>
      </c>
      <c r="C211">
        <v>187</v>
      </c>
      <c r="D211">
        <v>2016</v>
      </c>
      <c r="E211" t="s">
        <v>216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</row>
    <row r="212" spans="1:25" x14ac:dyDescent="0.25">
      <c r="A212">
        <v>920295975</v>
      </c>
      <c r="B212">
        <v>1942017</v>
      </c>
      <c r="C212">
        <v>194</v>
      </c>
      <c r="D212">
        <v>2017</v>
      </c>
      <c r="E212" t="s">
        <v>217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</row>
    <row r="213" spans="1:25" x14ac:dyDescent="0.25">
      <c r="A213">
        <v>920295975</v>
      </c>
      <c r="B213">
        <v>1942018</v>
      </c>
      <c r="C213">
        <v>194</v>
      </c>
      <c r="D213">
        <v>2018</v>
      </c>
      <c r="E213" t="s">
        <v>217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</row>
    <row r="214" spans="1:25" x14ac:dyDescent="0.25">
      <c r="A214">
        <v>920295975</v>
      </c>
      <c r="B214">
        <v>1942020</v>
      </c>
      <c r="C214">
        <v>194</v>
      </c>
      <c r="D214">
        <v>2020</v>
      </c>
      <c r="E214" t="s">
        <v>217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98.71</v>
      </c>
      <c r="X214">
        <v>0</v>
      </c>
      <c r="Y214">
        <v>0</v>
      </c>
    </row>
    <row r="215" spans="1:25" x14ac:dyDescent="0.25">
      <c r="A215">
        <v>920295975</v>
      </c>
      <c r="B215">
        <v>1942016</v>
      </c>
      <c r="C215">
        <v>194</v>
      </c>
      <c r="D215">
        <v>2016</v>
      </c>
      <c r="E215" t="s">
        <v>217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</row>
    <row r="216" spans="1:25" x14ac:dyDescent="0.25">
      <c r="A216">
        <v>920295975</v>
      </c>
      <c r="B216">
        <v>1942019</v>
      </c>
      <c r="C216">
        <v>194</v>
      </c>
      <c r="D216">
        <v>2019</v>
      </c>
      <c r="E216" t="s">
        <v>217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</row>
    <row r="217" spans="1:25" x14ac:dyDescent="0.25">
      <c r="A217">
        <v>916069634</v>
      </c>
      <c r="B217">
        <v>1972020</v>
      </c>
      <c r="C217">
        <v>197</v>
      </c>
      <c r="D217">
        <v>2020</v>
      </c>
      <c r="E217" t="s">
        <v>83</v>
      </c>
      <c r="F217">
        <v>5866</v>
      </c>
      <c r="G217">
        <v>9534</v>
      </c>
      <c r="H217">
        <v>7024</v>
      </c>
      <c r="I217">
        <v>441.24530818168603</v>
      </c>
      <c r="J217">
        <v>-180.837211037179</v>
      </c>
      <c r="K217">
        <v>0</v>
      </c>
      <c r="L217">
        <v>0</v>
      </c>
      <c r="M217">
        <v>0</v>
      </c>
      <c r="N217">
        <v>8636.4080971445092</v>
      </c>
      <c r="O217">
        <v>0</v>
      </c>
      <c r="P217">
        <v>0</v>
      </c>
      <c r="Q217">
        <v>255907.74</v>
      </c>
      <c r="R217">
        <v>3929</v>
      </c>
      <c r="S217">
        <v>91</v>
      </c>
      <c r="T217">
        <v>25835.656707144499</v>
      </c>
      <c r="U217">
        <v>12915.92</v>
      </c>
      <c r="V217">
        <v>0</v>
      </c>
      <c r="W217">
        <v>11690.35</v>
      </c>
      <c r="X217">
        <v>922.71</v>
      </c>
      <c r="Y217">
        <v>1</v>
      </c>
    </row>
    <row r="218" spans="1:25" x14ac:dyDescent="0.25">
      <c r="A218">
        <v>916069634</v>
      </c>
      <c r="B218">
        <v>1972016</v>
      </c>
      <c r="C218">
        <v>197</v>
      </c>
      <c r="D218">
        <v>2016</v>
      </c>
      <c r="E218" t="s">
        <v>83</v>
      </c>
      <c r="F218">
        <v>3392.5389105058398</v>
      </c>
      <c r="G218">
        <v>7678.5583657587504</v>
      </c>
      <c r="H218">
        <v>3898.6206225680899</v>
      </c>
      <c r="I218">
        <v>441.24530818168603</v>
      </c>
      <c r="J218">
        <v>-180.837211037179</v>
      </c>
      <c r="K218">
        <v>0</v>
      </c>
      <c r="L218">
        <v>558.70525291828801</v>
      </c>
      <c r="M218">
        <v>0</v>
      </c>
      <c r="N218">
        <v>6874.1794979227197</v>
      </c>
      <c r="O218">
        <v>0</v>
      </c>
      <c r="P218">
        <v>0</v>
      </c>
      <c r="Q218">
        <v>38507.26</v>
      </c>
      <c r="R218">
        <v>2531</v>
      </c>
      <c r="S218">
        <v>515.513513513514</v>
      </c>
      <c r="T218">
        <v>11903.816901436199</v>
      </c>
      <c r="U218">
        <v>10349.709999999999</v>
      </c>
      <c r="V218">
        <v>0</v>
      </c>
      <c r="W218">
        <v>5807.27</v>
      </c>
      <c r="X218">
        <v>114.28</v>
      </c>
      <c r="Y218">
        <v>1</v>
      </c>
    </row>
    <row r="219" spans="1:25" x14ac:dyDescent="0.25">
      <c r="A219">
        <v>916069634</v>
      </c>
      <c r="B219">
        <v>1972017</v>
      </c>
      <c r="C219">
        <v>197</v>
      </c>
      <c r="D219">
        <v>2017</v>
      </c>
      <c r="E219" t="s">
        <v>83</v>
      </c>
      <c r="F219">
        <v>5639.6824196597399</v>
      </c>
      <c r="G219">
        <v>7827.4527410207902</v>
      </c>
      <c r="H219">
        <v>4870.5359168242003</v>
      </c>
      <c r="I219">
        <v>441.24530818168603</v>
      </c>
      <c r="J219">
        <v>-180.837211037179</v>
      </c>
      <c r="K219">
        <v>0</v>
      </c>
      <c r="L219">
        <v>64.186200378071803</v>
      </c>
      <c r="M219">
        <v>0</v>
      </c>
      <c r="N219">
        <v>8792.8211406227692</v>
      </c>
      <c r="O219">
        <v>0</v>
      </c>
      <c r="P219">
        <v>0</v>
      </c>
      <c r="Q219">
        <v>162287.81</v>
      </c>
      <c r="R219">
        <v>1696</v>
      </c>
      <c r="S219">
        <v>1416.5914691943101</v>
      </c>
      <c r="T219">
        <v>20263.2348248171</v>
      </c>
      <c r="U219">
        <v>12217.74</v>
      </c>
      <c r="V219">
        <v>0</v>
      </c>
      <c r="W219">
        <v>9214</v>
      </c>
      <c r="X219">
        <v>262.26</v>
      </c>
      <c r="Y219">
        <v>1</v>
      </c>
    </row>
    <row r="220" spans="1:25" x14ac:dyDescent="0.25">
      <c r="A220">
        <v>916069634</v>
      </c>
      <c r="B220">
        <v>1972018</v>
      </c>
      <c r="C220">
        <v>197</v>
      </c>
      <c r="D220">
        <v>2018</v>
      </c>
      <c r="E220" t="s">
        <v>83</v>
      </c>
      <c r="F220">
        <v>5638.6305147058802</v>
      </c>
      <c r="G220">
        <v>8346.8658088235297</v>
      </c>
      <c r="H220">
        <v>3901.5514705882401</v>
      </c>
      <c r="I220">
        <v>441.24530818168603</v>
      </c>
      <c r="J220">
        <v>-180.837211037179</v>
      </c>
      <c r="K220">
        <v>0</v>
      </c>
      <c r="L220">
        <v>815.64430147058795</v>
      </c>
      <c r="M220">
        <v>0</v>
      </c>
      <c r="N220">
        <v>9528.7086486151002</v>
      </c>
      <c r="O220">
        <v>0</v>
      </c>
      <c r="P220">
        <v>0</v>
      </c>
      <c r="Q220">
        <v>178240.76</v>
      </c>
      <c r="R220">
        <v>3498</v>
      </c>
      <c r="S220">
        <v>0</v>
      </c>
      <c r="T220">
        <v>22206.1077886151</v>
      </c>
      <c r="U220">
        <v>12217.74</v>
      </c>
      <c r="V220">
        <v>0</v>
      </c>
      <c r="W220">
        <v>9631.66</v>
      </c>
      <c r="X220">
        <v>663.74</v>
      </c>
      <c r="Y220">
        <v>1</v>
      </c>
    </row>
    <row r="221" spans="1:25" x14ac:dyDescent="0.25">
      <c r="A221">
        <v>916069634</v>
      </c>
      <c r="B221">
        <v>1972019</v>
      </c>
      <c r="C221">
        <v>197</v>
      </c>
      <c r="D221">
        <v>2019</v>
      </c>
      <c r="E221" t="s">
        <v>83</v>
      </c>
      <c r="F221">
        <v>4730.4044642857098</v>
      </c>
      <c r="G221">
        <v>9266.5776785714297</v>
      </c>
      <c r="H221">
        <v>5469.30535714286</v>
      </c>
      <c r="I221">
        <v>441.24530818168603</v>
      </c>
      <c r="J221">
        <v>-180.837211037179</v>
      </c>
      <c r="K221">
        <v>0</v>
      </c>
      <c r="L221">
        <v>0</v>
      </c>
      <c r="M221">
        <v>0</v>
      </c>
      <c r="N221">
        <v>8788.0848828587896</v>
      </c>
      <c r="O221">
        <v>0</v>
      </c>
      <c r="P221">
        <v>0</v>
      </c>
      <c r="Q221">
        <v>193233.2</v>
      </c>
      <c r="R221">
        <v>3322</v>
      </c>
      <c r="S221">
        <v>0</v>
      </c>
      <c r="T221">
        <v>22061.594682858798</v>
      </c>
      <c r="U221">
        <v>12217.74</v>
      </c>
      <c r="V221">
        <v>0</v>
      </c>
      <c r="W221">
        <v>9631.66</v>
      </c>
      <c r="X221">
        <v>922.71</v>
      </c>
      <c r="Y221">
        <v>1</v>
      </c>
    </row>
    <row r="222" spans="1:25" x14ac:dyDescent="0.25">
      <c r="A222">
        <v>925315958</v>
      </c>
      <c r="B222">
        <v>2042019</v>
      </c>
      <c r="C222">
        <v>204</v>
      </c>
      <c r="D222">
        <v>2019</v>
      </c>
      <c r="E222" t="s">
        <v>271</v>
      </c>
      <c r="F222">
        <v>414.15446428571403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414.15446428571403</v>
      </c>
      <c r="O222">
        <v>0</v>
      </c>
      <c r="P222">
        <v>0</v>
      </c>
      <c r="Q222">
        <v>5292.4</v>
      </c>
      <c r="R222">
        <v>196</v>
      </c>
      <c r="S222">
        <v>0</v>
      </c>
      <c r="T222">
        <v>882.71306428571404</v>
      </c>
      <c r="U222">
        <v>0</v>
      </c>
      <c r="V222">
        <v>0</v>
      </c>
      <c r="W222">
        <v>230.32</v>
      </c>
      <c r="X222">
        <v>0</v>
      </c>
      <c r="Y222">
        <v>0</v>
      </c>
    </row>
    <row r="223" spans="1:25" x14ac:dyDescent="0.25">
      <c r="A223">
        <v>925315958</v>
      </c>
      <c r="B223">
        <v>2042017</v>
      </c>
      <c r="C223">
        <v>204</v>
      </c>
      <c r="D223">
        <v>2017</v>
      </c>
      <c r="E223" t="s">
        <v>271</v>
      </c>
      <c r="F223">
        <v>424.28166351606802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424.28166351606802</v>
      </c>
      <c r="O223">
        <v>0</v>
      </c>
      <c r="P223">
        <v>0</v>
      </c>
      <c r="Q223">
        <v>5688.32</v>
      </c>
      <c r="R223">
        <v>196</v>
      </c>
      <c r="S223">
        <v>0</v>
      </c>
      <c r="T223">
        <v>913.23014351606798</v>
      </c>
      <c r="U223">
        <v>0</v>
      </c>
      <c r="V223">
        <v>0</v>
      </c>
      <c r="W223">
        <v>230.32</v>
      </c>
      <c r="X223">
        <v>0</v>
      </c>
      <c r="Y223">
        <v>0</v>
      </c>
    </row>
    <row r="224" spans="1:25" x14ac:dyDescent="0.25">
      <c r="A224">
        <v>925315958</v>
      </c>
      <c r="B224">
        <v>2042016</v>
      </c>
      <c r="C224">
        <v>204</v>
      </c>
      <c r="D224">
        <v>2016</v>
      </c>
      <c r="E224" t="s">
        <v>271</v>
      </c>
      <c r="F224">
        <v>476.970817120623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476.970817120623</v>
      </c>
      <c r="O224">
        <v>0</v>
      </c>
      <c r="P224">
        <v>0</v>
      </c>
      <c r="Q224">
        <v>5886.28</v>
      </c>
      <c r="R224">
        <v>279</v>
      </c>
      <c r="S224">
        <v>0</v>
      </c>
      <c r="T224">
        <v>1059.1142371206199</v>
      </c>
      <c r="U224">
        <v>0</v>
      </c>
      <c r="V224">
        <v>0</v>
      </c>
      <c r="W224">
        <v>230.32</v>
      </c>
      <c r="X224">
        <v>0</v>
      </c>
      <c r="Y224">
        <v>0</v>
      </c>
    </row>
    <row r="225" spans="1:25" x14ac:dyDescent="0.25">
      <c r="A225">
        <v>925315958</v>
      </c>
      <c r="B225">
        <v>2042020</v>
      </c>
      <c r="C225">
        <v>204</v>
      </c>
      <c r="D225">
        <v>2020</v>
      </c>
      <c r="E225" t="s">
        <v>271</v>
      </c>
      <c r="F225">
        <v>218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218</v>
      </c>
      <c r="O225">
        <v>0</v>
      </c>
      <c r="P225">
        <v>0</v>
      </c>
      <c r="Q225">
        <v>0</v>
      </c>
      <c r="R225">
        <v>98</v>
      </c>
      <c r="S225">
        <v>0</v>
      </c>
      <c r="T225">
        <v>316</v>
      </c>
      <c r="U225">
        <v>0</v>
      </c>
      <c r="V225">
        <v>0</v>
      </c>
      <c r="W225">
        <v>0</v>
      </c>
      <c r="X225">
        <v>0</v>
      </c>
      <c r="Y225">
        <v>0</v>
      </c>
    </row>
    <row r="226" spans="1:25" x14ac:dyDescent="0.25">
      <c r="A226">
        <v>925315958</v>
      </c>
      <c r="B226">
        <v>2042018</v>
      </c>
      <c r="C226">
        <v>204</v>
      </c>
      <c r="D226">
        <v>2018</v>
      </c>
      <c r="E226" t="s">
        <v>271</v>
      </c>
      <c r="F226">
        <v>411.52481617647101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411.52481617647101</v>
      </c>
      <c r="O226">
        <v>0</v>
      </c>
      <c r="P226">
        <v>0</v>
      </c>
      <c r="Q226">
        <v>5490.36</v>
      </c>
      <c r="R226">
        <v>196</v>
      </c>
      <c r="S226">
        <v>0</v>
      </c>
      <c r="T226">
        <v>890.27835617647099</v>
      </c>
      <c r="U226">
        <v>0</v>
      </c>
      <c r="V226">
        <v>0</v>
      </c>
      <c r="W226">
        <v>230.32</v>
      </c>
      <c r="X226">
        <v>0</v>
      </c>
      <c r="Y226">
        <v>0</v>
      </c>
    </row>
    <row r="227" spans="1:25" x14ac:dyDescent="0.25">
      <c r="A227">
        <v>976626192</v>
      </c>
      <c r="B227">
        <v>2052018</v>
      </c>
      <c r="C227">
        <v>205</v>
      </c>
      <c r="D227">
        <v>2018</v>
      </c>
      <c r="E227" t="s">
        <v>218</v>
      </c>
      <c r="F227">
        <v>110.02205882352899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110.02205882352899</v>
      </c>
      <c r="O227">
        <v>0</v>
      </c>
      <c r="P227">
        <v>0</v>
      </c>
      <c r="Q227">
        <v>344.41</v>
      </c>
      <c r="R227">
        <v>12</v>
      </c>
      <c r="S227">
        <v>0</v>
      </c>
      <c r="T227">
        <v>139.75917382352901</v>
      </c>
      <c r="U227">
        <v>0</v>
      </c>
      <c r="V227">
        <v>0</v>
      </c>
      <c r="W227">
        <v>0</v>
      </c>
      <c r="X227">
        <v>0</v>
      </c>
      <c r="Y227">
        <v>0</v>
      </c>
    </row>
    <row r="228" spans="1:25" x14ac:dyDescent="0.25">
      <c r="A228">
        <v>976626192</v>
      </c>
      <c r="B228">
        <v>2052017</v>
      </c>
      <c r="C228">
        <v>205</v>
      </c>
      <c r="D228">
        <v>2017</v>
      </c>
      <c r="E228" t="s">
        <v>218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</row>
    <row r="229" spans="1:25" x14ac:dyDescent="0.25">
      <c r="A229">
        <v>976626192</v>
      </c>
      <c r="B229">
        <v>2052020</v>
      </c>
      <c r="C229">
        <v>205</v>
      </c>
      <c r="D229">
        <v>2020</v>
      </c>
      <c r="E229" t="s">
        <v>218</v>
      </c>
      <c r="F229">
        <v>110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110</v>
      </c>
      <c r="O229">
        <v>0</v>
      </c>
      <c r="P229">
        <v>0</v>
      </c>
      <c r="Q229">
        <v>320.17</v>
      </c>
      <c r="R229">
        <v>12</v>
      </c>
      <c r="S229">
        <v>0</v>
      </c>
      <c r="T229">
        <v>138.488755</v>
      </c>
      <c r="U229">
        <v>0</v>
      </c>
      <c r="V229">
        <v>0</v>
      </c>
      <c r="W229">
        <v>197.42</v>
      </c>
      <c r="X229">
        <v>0</v>
      </c>
      <c r="Y229">
        <v>0</v>
      </c>
    </row>
    <row r="230" spans="1:25" x14ac:dyDescent="0.25">
      <c r="A230">
        <v>976626192</v>
      </c>
      <c r="B230">
        <v>2052019</v>
      </c>
      <c r="C230">
        <v>205</v>
      </c>
      <c r="D230">
        <v>2019</v>
      </c>
      <c r="E230" t="s">
        <v>218</v>
      </c>
      <c r="F230">
        <v>109.96160714285701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109.96160714285701</v>
      </c>
      <c r="O230">
        <v>0</v>
      </c>
      <c r="P230">
        <v>0</v>
      </c>
      <c r="Q230">
        <v>332.29</v>
      </c>
      <c r="R230">
        <v>12</v>
      </c>
      <c r="S230">
        <v>0</v>
      </c>
      <c r="T230">
        <v>139.07454214285701</v>
      </c>
      <c r="U230">
        <v>0</v>
      </c>
      <c r="V230">
        <v>0</v>
      </c>
      <c r="W230">
        <v>0</v>
      </c>
      <c r="X230">
        <v>0</v>
      </c>
      <c r="Y230">
        <v>0</v>
      </c>
    </row>
    <row r="231" spans="1:25" x14ac:dyDescent="0.25">
      <c r="A231">
        <v>976626192</v>
      </c>
      <c r="B231">
        <v>2052016</v>
      </c>
      <c r="C231">
        <v>205</v>
      </c>
      <c r="D231">
        <v>2016</v>
      </c>
      <c r="E231" t="s">
        <v>218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</row>
    <row r="232" spans="1:25" x14ac:dyDescent="0.25">
      <c r="A232">
        <v>979918224</v>
      </c>
      <c r="B232">
        <v>2132019</v>
      </c>
      <c r="C232">
        <v>213</v>
      </c>
      <c r="D232">
        <v>2019</v>
      </c>
      <c r="E232" t="s">
        <v>219</v>
      </c>
      <c r="F232">
        <v>210.674107142857</v>
      </c>
      <c r="G232">
        <v>247.67053571428599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458.34464285714301</v>
      </c>
      <c r="O232">
        <v>6255.94</v>
      </c>
      <c r="P232">
        <v>221</v>
      </c>
      <c r="Q232">
        <v>1174.6300000000001</v>
      </c>
      <c r="R232">
        <v>39</v>
      </c>
      <c r="S232">
        <v>0</v>
      </c>
      <c r="T232">
        <v>1101.01899785714</v>
      </c>
      <c r="U232">
        <v>0</v>
      </c>
      <c r="V232">
        <v>0</v>
      </c>
      <c r="W232">
        <v>460.65</v>
      </c>
      <c r="X232">
        <v>0</v>
      </c>
      <c r="Y232">
        <v>0</v>
      </c>
    </row>
    <row r="233" spans="1:25" x14ac:dyDescent="0.25">
      <c r="A233">
        <v>979918224</v>
      </c>
      <c r="B233">
        <v>2132016</v>
      </c>
      <c r="C233">
        <v>213</v>
      </c>
      <c r="D233">
        <v>2016</v>
      </c>
      <c r="E233" t="s">
        <v>219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</row>
    <row r="234" spans="1:25" x14ac:dyDescent="0.25">
      <c r="A234">
        <v>979918224</v>
      </c>
      <c r="B234">
        <v>2132017</v>
      </c>
      <c r="C234">
        <v>213</v>
      </c>
      <c r="D234">
        <v>2017</v>
      </c>
      <c r="E234" t="s">
        <v>219</v>
      </c>
      <c r="F234">
        <v>333.98582230623799</v>
      </c>
      <c r="G234">
        <v>270.88752362948998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604.87334593572803</v>
      </c>
      <c r="O234">
        <v>6792.25</v>
      </c>
      <c r="P234">
        <v>310</v>
      </c>
      <c r="Q234">
        <v>1269.57</v>
      </c>
      <c r="R234">
        <v>55</v>
      </c>
      <c r="S234">
        <v>0</v>
      </c>
      <c r="T234">
        <v>1385.0570759357299</v>
      </c>
      <c r="U234">
        <v>0</v>
      </c>
      <c r="V234">
        <v>0</v>
      </c>
      <c r="W234">
        <v>460.65</v>
      </c>
      <c r="X234">
        <v>0</v>
      </c>
      <c r="Y234">
        <v>0</v>
      </c>
    </row>
    <row r="235" spans="1:25" x14ac:dyDescent="0.25">
      <c r="A235">
        <v>979918224</v>
      </c>
      <c r="B235">
        <v>2132018</v>
      </c>
      <c r="C235">
        <v>213</v>
      </c>
      <c r="D235">
        <v>2018</v>
      </c>
      <c r="E235" t="s">
        <v>219</v>
      </c>
      <c r="F235">
        <v>290.92371323529397</v>
      </c>
      <c r="G235">
        <v>258.128676470588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549.05238970588198</v>
      </c>
      <c r="O235">
        <v>6479.15</v>
      </c>
      <c r="P235">
        <v>310</v>
      </c>
      <c r="Q235">
        <v>1214.02</v>
      </c>
      <c r="R235">
        <v>55</v>
      </c>
      <c r="S235">
        <v>0</v>
      </c>
      <c r="T235">
        <v>1310.2506447058799</v>
      </c>
      <c r="U235">
        <v>0</v>
      </c>
      <c r="V235">
        <v>0</v>
      </c>
      <c r="W235">
        <v>460.65</v>
      </c>
      <c r="X235">
        <v>0</v>
      </c>
      <c r="Y235">
        <v>0</v>
      </c>
    </row>
    <row r="236" spans="1:25" x14ac:dyDescent="0.25">
      <c r="A236">
        <v>979918224</v>
      </c>
      <c r="B236">
        <v>2132020</v>
      </c>
      <c r="C236">
        <v>213</v>
      </c>
      <c r="D236">
        <v>2020</v>
      </c>
      <c r="E236" t="s">
        <v>219</v>
      </c>
      <c r="F236">
        <v>132</v>
      </c>
      <c r="G236">
        <v>229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361</v>
      </c>
      <c r="O236">
        <v>1289.77</v>
      </c>
      <c r="P236">
        <v>47</v>
      </c>
      <c r="Q236">
        <v>10348.459999999999</v>
      </c>
      <c r="R236">
        <v>333</v>
      </c>
      <c r="S236">
        <v>0</v>
      </c>
      <c r="T236">
        <v>1340.368845</v>
      </c>
      <c r="U236">
        <v>0</v>
      </c>
      <c r="V236">
        <v>0</v>
      </c>
      <c r="W236">
        <v>460.65</v>
      </c>
      <c r="X236">
        <v>0</v>
      </c>
      <c r="Y236">
        <v>0</v>
      </c>
    </row>
    <row r="237" spans="1:25" x14ac:dyDescent="0.25">
      <c r="A237">
        <v>997712099</v>
      </c>
      <c r="B237">
        <v>2142018</v>
      </c>
      <c r="C237">
        <v>214</v>
      </c>
      <c r="D237">
        <v>2018</v>
      </c>
      <c r="E237" t="s">
        <v>220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</row>
    <row r="238" spans="1:25" x14ac:dyDescent="0.25">
      <c r="A238">
        <v>997712099</v>
      </c>
      <c r="B238">
        <v>2142019</v>
      </c>
      <c r="C238">
        <v>214</v>
      </c>
      <c r="D238">
        <v>2019</v>
      </c>
      <c r="E238" t="s">
        <v>220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</row>
    <row r="239" spans="1:25" x14ac:dyDescent="0.25">
      <c r="A239">
        <v>997712099</v>
      </c>
      <c r="B239">
        <v>2142016</v>
      </c>
      <c r="C239">
        <v>214</v>
      </c>
      <c r="D239">
        <v>2016</v>
      </c>
      <c r="E239" t="s">
        <v>220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</row>
    <row r="240" spans="1:25" x14ac:dyDescent="0.25">
      <c r="A240">
        <v>997712099</v>
      </c>
      <c r="B240">
        <v>2142020</v>
      </c>
      <c r="C240">
        <v>214</v>
      </c>
      <c r="D240">
        <v>2020</v>
      </c>
      <c r="E240" t="s">
        <v>220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131.61000000000001</v>
      </c>
      <c r="X240">
        <v>0</v>
      </c>
      <c r="Y240">
        <v>0</v>
      </c>
    </row>
    <row r="241" spans="1:25" x14ac:dyDescent="0.25">
      <c r="A241">
        <v>997712099</v>
      </c>
      <c r="B241">
        <v>2142017</v>
      </c>
      <c r="C241">
        <v>214</v>
      </c>
      <c r="D241">
        <v>2017</v>
      </c>
      <c r="E241" t="s">
        <v>220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</row>
    <row r="242" spans="1:25" x14ac:dyDescent="0.25">
      <c r="A242">
        <v>978631029</v>
      </c>
      <c r="B242">
        <v>2152017</v>
      </c>
      <c r="C242">
        <v>215</v>
      </c>
      <c r="D242">
        <v>2017</v>
      </c>
      <c r="E242" t="s">
        <v>84</v>
      </c>
      <c r="F242">
        <v>39375.514177693804</v>
      </c>
      <c r="G242">
        <v>28050.457466918699</v>
      </c>
      <c r="H242">
        <v>26159.6843100189</v>
      </c>
      <c r="I242">
        <v>4567.5941559369503</v>
      </c>
      <c r="J242">
        <v>1535.40489045147</v>
      </c>
      <c r="K242">
        <v>0</v>
      </c>
      <c r="L242">
        <v>1341.38279773157</v>
      </c>
      <c r="M242">
        <v>1488.24952741021</v>
      </c>
      <c r="N242">
        <v>44539.654055840198</v>
      </c>
      <c r="O242">
        <v>17460.88</v>
      </c>
      <c r="P242">
        <v>759</v>
      </c>
      <c r="Q242">
        <v>650501.61</v>
      </c>
      <c r="R242">
        <v>31650</v>
      </c>
      <c r="S242">
        <v>16397.1526066351</v>
      </c>
      <c r="T242">
        <v>127745.87489747501</v>
      </c>
      <c r="U242">
        <v>129740.08</v>
      </c>
      <c r="V242">
        <v>6033.93</v>
      </c>
      <c r="W242">
        <v>122521.95</v>
      </c>
      <c r="X242">
        <v>27570.35</v>
      </c>
      <c r="Y242">
        <v>1</v>
      </c>
    </row>
    <row r="243" spans="1:25" x14ac:dyDescent="0.25">
      <c r="A243">
        <v>978631029</v>
      </c>
      <c r="B243">
        <v>2152019</v>
      </c>
      <c r="C243">
        <v>215</v>
      </c>
      <c r="D243">
        <v>2019</v>
      </c>
      <c r="E243" t="s">
        <v>84</v>
      </c>
      <c r="F243">
        <v>38306.71875</v>
      </c>
      <c r="G243">
        <v>36301.717857142903</v>
      </c>
      <c r="H243">
        <v>23753.762500000001</v>
      </c>
      <c r="I243">
        <v>4567.5941559369503</v>
      </c>
      <c r="J243">
        <v>1535.40489045147</v>
      </c>
      <c r="K243">
        <v>0</v>
      </c>
      <c r="L243">
        <v>0</v>
      </c>
      <c r="M243">
        <v>2150.9312500000001</v>
      </c>
      <c r="N243">
        <v>54806.7419035313</v>
      </c>
      <c r="O243">
        <v>15927.7</v>
      </c>
      <c r="P243">
        <v>759</v>
      </c>
      <c r="Q243">
        <v>1168650.8</v>
      </c>
      <c r="R243">
        <v>44716</v>
      </c>
      <c r="S243">
        <v>5277.8555956678701</v>
      </c>
      <c r="T243">
        <v>166565.390249199</v>
      </c>
      <c r="U243">
        <v>140534.71</v>
      </c>
      <c r="V243">
        <v>7811.44</v>
      </c>
      <c r="W243">
        <v>133141.93</v>
      </c>
      <c r="X243">
        <v>31236.77</v>
      </c>
      <c r="Y243">
        <v>1</v>
      </c>
    </row>
    <row r="244" spans="1:25" x14ac:dyDescent="0.25">
      <c r="A244">
        <v>978631029</v>
      </c>
      <c r="B244">
        <v>2152018</v>
      </c>
      <c r="C244">
        <v>215</v>
      </c>
      <c r="D244">
        <v>2018</v>
      </c>
      <c r="E244" t="s">
        <v>84</v>
      </c>
      <c r="F244">
        <v>38320.471507352901</v>
      </c>
      <c r="G244">
        <v>32388.801470588201</v>
      </c>
      <c r="H244">
        <v>19500.3520220588</v>
      </c>
      <c r="I244">
        <v>4567.5941559369503</v>
      </c>
      <c r="J244">
        <v>1535.40489045147</v>
      </c>
      <c r="K244">
        <v>0</v>
      </c>
      <c r="L244">
        <v>1181.67922794118</v>
      </c>
      <c r="M244">
        <v>1736.0211397058799</v>
      </c>
      <c r="N244">
        <v>54394.219634623703</v>
      </c>
      <c r="O244">
        <v>16694.29</v>
      </c>
      <c r="P244">
        <v>759</v>
      </c>
      <c r="Q244">
        <v>906539.64</v>
      </c>
      <c r="R244">
        <v>40630</v>
      </c>
      <c r="S244">
        <v>4058.4520295203001</v>
      </c>
      <c r="T244">
        <v>147388.219059144</v>
      </c>
      <c r="U244">
        <v>131870.54999999999</v>
      </c>
      <c r="V244">
        <v>7811.44</v>
      </c>
      <c r="W244">
        <v>126610.78</v>
      </c>
      <c r="X244">
        <v>29045.53</v>
      </c>
      <c r="Y244">
        <v>1</v>
      </c>
    </row>
    <row r="245" spans="1:25" x14ac:dyDescent="0.25">
      <c r="A245">
        <v>978631029</v>
      </c>
      <c r="B245">
        <v>2152016</v>
      </c>
      <c r="C245">
        <v>215</v>
      </c>
      <c r="D245">
        <v>2016</v>
      </c>
      <c r="E245" t="s">
        <v>84</v>
      </c>
      <c r="F245">
        <v>44466.8920233463</v>
      </c>
      <c r="G245">
        <v>34213.139105058399</v>
      </c>
      <c r="H245">
        <v>12809.913424124499</v>
      </c>
      <c r="I245">
        <v>4567.5941559369503</v>
      </c>
      <c r="J245">
        <v>1535.40489045147</v>
      </c>
      <c r="K245">
        <v>0</v>
      </c>
      <c r="L245">
        <v>1153.2392996108899</v>
      </c>
      <c r="M245">
        <v>3339.9153696498101</v>
      </c>
      <c r="N245">
        <v>67479.962081407895</v>
      </c>
      <c r="O245">
        <v>32403.83</v>
      </c>
      <c r="P245">
        <v>1664</v>
      </c>
      <c r="Q245">
        <v>590913.63</v>
      </c>
      <c r="R245">
        <v>32852</v>
      </c>
      <c r="S245">
        <v>7776.0231660231702</v>
      </c>
      <c r="T245">
        <v>141872.83443743101</v>
      </c>
      <c r="U245">
        <v>131061.44</v>
      </c>
      <c r="V245">
        <v>6033.93</v>
      </c>
      <c r="W245">
        <v>120159.76</v>
      </c>
      <c r="X245">
        <v>27144.18</v>
      </c>
      <c r="Y245">
        <v>1</v>
      </c>
    </row>
    <row r="246" spans="1:25" x14ac:dyDescent="0.25">
      <c r="A246">
        <v>978631029</v>
      </c>
      <c r="B246">
        <v>2152020</v>
      </c>
      <c r="C246">
        <v>215</v>
      </c>
      <c r="D246">
        <v>2020</v>
      </c>
      <c r="E246" t="s">
        <v>84</v>
      </c>
      <c r="F246">
        <v>40604</v>
      </c>
      <c r="G246">
        <v>32973</v>
      </c>
      <c r="H246">
        <v>21169</v>
      </c>
      <c r="I246">
        <v>4567.5941559369503</v>
      </c>
      <c r="J246">
        <v>1535.40489045147</v>
      </c>
      <c r="K246">
        <v>0</v>
      </c>
      <c r="L246">
        <v>0</v>
      </c>
      <c r="M246">
        <v>2607</v>
      </c>
      <c r="N246">
        <v>55903.999046388402</v>
      </c>
      <c r="O246">
        <v>15483.3</v>
      </c>
      <c r="P246">
        <v>440</v>
      </c>
      <c r="Q246">
        <v>1401494.18</v>
      </c>
      <c r="R246">
        <v>41436</v>
      </c>
      <c r="S246">
        <v>16355</v>
      </c>
      <c r="T246">
        <v>187109.33926638801</v>
      </c>
      <c r="U246">
        <v>139353.15</v>
      </c>
      <c r="V246">
        <v>9783.0300000000007</v>
      </c>
      <c r="W246">
        <v>139019.47</v>
      </c>
      <c r="X246">
        <v>37250.120000000003</v>
      </c>
      <c r="Y246">
        <v>1</v>
      </c>
    </row>
    <row r="247" spans="1:25" x14ac:dyDescent="0.25">
      <c r="A247">
        <v>916763476</v>
      </c>
      <c r="B247">
        <v>2222017</v>
      </c>
      <c r="C247">
        <v>222</v>
      </c>
      <c r="D247">
        <v>2017</v>
      </c>
      <c r="E247" t="s">
        <v>221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1943.24</v>
      </c>
      <c r="R247">
        <v>240</v>
      </c>
      <c r="S247">
        <v>0</v>
      </c>
      <c r="T247">
        <v>340.07686000000001</v>
      </c>
      <c r="U247">
        <v>34.630000000000003</v>
      </c>
      <c r="V247">
        <v>0</v>
      </c>
      <c r="W247">
        <v>1495.4</v>
      </c>
      <c r="X247">
        <v>0</v>
      </c>
      <c r="Y247">
        <v>0</v>
      </c>
    </row>
    <row r="248" spans="1:25" x14ac:dyDescent="0.25">
      <c r="A248">
        <v>916763476</v>
      </c>
      <c r="B248">
        <v>2222016</v>
      </c>
      <c r="C248">
        <v>222</v>
      </c>
      <c r="D248">
        <v>2016</v>
      </c>
      <c r="E248" t="s">
        <v>221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2185.64</v>
      </c>
      <c r="R248">
        <v>241</v>
      </c>
      <c r="S248">
        <v>0</v>
      </c>
      <c r="T248">
        <v>353.56045999999998</v>
      </c>
      <c r="U248">
        <v>34.630000000000003</v>
      </c>
      <c r="V248">
        <v>0</v>
      </c>
      <c r="W248">
        <v>1495.4</v>
      </c>
      <c r="X248">
        <v>0</v>
      </c>
      <c r="Y248">
        <v>0</v>
      </c>
    </row>
    <row r="249" spans="1:25" x14ac:dyDescent="0.25">
      <c r="A249">
        <v>916763476</v>
      </c>
      <c r="B249">
        <v>2222020</v>
      </c>
      <c r="C249">
        <v>222</v>
      </c>
      <c r="D249">
        <v>2020</v>
      </c>
      <c r="E249" t="s">
        <v>221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1214.02</v>
      </c>
      <c r="R249">
        <v>241</v>
      </c>
      <c r="S249">
        <v>0</v>
      </c>
      <c r="T249">
        <v>303.52202999999997</v>
      </c>
      <c r="U249">
        <v>34.630000000000003</v>
      </c>
      <c r="V249">
        <v>0</v>
      </c>
      <c r="W249">
        <v>1495.4</v>
      </c>
      <c r="X249">
        <v>0</v>
      </c>
      <c r="Y249">
        <v>0</v>
      </c>
    </row>
    <row r="250" spans="1:25" x14ac:dyDescent="0.25">
      <c r="A250">
        <v>916763476</v>
      </c>
      <c r="B250">
        <v>2222018</v>
      </c>
      <c r="C250">
        <v>222</v>
      </c>
      <c r="D250">
        <v>2018</v>
      </c>
      <c r="E250" t="s">
        <v>221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1699.83</v>
      </c>
      <c r="R250">
        <v>241</v>
      </c>
      <c r="S250">
        <v>0</v>
      </c>
      <c r="T250">
        <v>328.541245</v>
      </c>
      <c r="U250">
        <v>34.630000000000003</v>
      </c>
      <c r="V250">
        <v>0</v>
      </c>
      <c r="W250">
        <v>1495.4</v>
      </c>
      <c r="X250">
        <v>0</v>
      </c>
      <c r="Y250">
        <v>0</v>
      </c>
    </row>
    <row r="251" spans="1:25" x14ac:dyDescent="0.25">
      <c r="A251">
        <v>916763476</v>
      </c>
      <c r="B251">
        <v>2222019</v>
      </c>
      <c r="C251">
        <v>222</v>
      </c>
      <c r="D251">
        <v>2019</v>
      </c>
      <c r="E251" t="s">
        <v>221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1457.43</v>
      </c>
      <c r="R251">
        <v>240</v>
      </c>
      <c r="S251">
        <v>0</v>
      </c>
      <c r="T251">
        <v>315.05764499999998</v>
      </c>
      <c r="U251">
        <v>34.630000000000003</v>
      </c>
      <c r="V251">
        <v>0</v>
      </c>
      <c r="W251">
        <v>1495.4</v>
      </c>
      <c r="X251">
        <v>0</v>
      </c>
      <c r="Y251">
        <v>0</v>
      </c>
    </row>
    <row r="252" spans="1:25" x14ac:dyDescent="0.25">
      <c r="A252">
        <v>924940379</v>
      </c>
      <c r="B252">
        <v>2232018</v>
      </c>
      <c r="C252">
        <v>223</v>
      </c>
      <c r="D252">
        <v>2018</v>
      </c>
      <c r="E252" t="s">
        <v>272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</row>
    <row r="253" spans="1:25" x14ac:dyDescent="0.25">
      <c r="A253">
        <v>924940379</v>
      </c>
      <c r="B253">
        <v>2232017</v>
      </c>
      <c r="C253">
        <v>223</v>
      </c>
      <c r="D253">
        <v>2017</v>
      </c>
      <c r="E253" t="s">
        <v>272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</row>
    <row r="254" spans="1:25" x14ac:dyDescent="0.25">
      <c r="A254">
        <v>924940379</v>
      </c>
      <c r="B254">
        <v>2232019</v>
      </c>
      <c r="C254">
        <v>223</v>
      </c>
      <c r="D254">
        <v>2019</v>
      </c>
      <c r="E254" t="s">
        <v>272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</row>
    <row r="255" spans="1:25" x14ac:dyDescent="0.25">
      <c r="A255">
        <v>924940379</v>
      </c>
      <c r="B255">
        <v>2232016</v>
      </c>
      <c r="C255">
        <v>223</v>
      </c>
      <c r="D255">
        <v>2016</v>
      </c>
      <c r="E255" t="s">
        <v>272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</row>
    <row r="256" spans="1:25" x14ac:dyDescent="0.25">
      <c r="A256">
        <v>924940379</v>
      </c>
      <c r="B256">
        <v>2232020</v>
      </c>
      <c r="C256">
        <v>223</v>
      </c>
      <c r="D256">
        <v>2020</v>
      </c>
      <c r="E256" t="s">
        <v>272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530.64</v>
      </c>
      <c r="X256">
        <v>0</v>
      </c>
      <c r="Y256">
        <v>0</v>
      </c>
    </row>
    <row r="257" spans="1:25" x14ac:dyDescent="0.25">
      <c r="A257">
        <v>979151950</v>
      </c>
      <c r="B257">
        <v>2272016</v>
      </c>
      <c r="C257">
        <v>227</v>
      </c>
      <c r="D257">
        <v>2016</v>
      </c>
      <c r="E257" t="s">
        <v>85</v>
      </c>
      <c r="F257">
        <v>54392.587548638097</v>
      </c>
      <c r="G257">
        <v>37342.560311284004</v>
      </c>
      <c r="H257">
        <v>23724.259727626501</v>
      </c>
      <c r="I257">
        <v>4093.6503447199302</v>
      </c>
      <c r="J257">
        <v>2114.38571428571</v>
      </c>
      <c r="K257">
        <v>6494.5680357142901</v>
      </c>
      <c r="L257">
        <v>676.26848249027205</v>
      </c>
      <c r="M257">
        <v>2410.6060311284</v>
      </c>
      <c r="N257">
        <v>77626.617713397005</v>
      </c>
      <c r="O257">
        <v>135196.57999999999</v>
      </c>
      <c r="P257">
        <v>4977</v>
      </c>
      <c r="Q257">
        <v>774771</v>
      </c>
      <c r="R257">
        <v>34007</v>
      </c>
      <c r="S257">
        <v>3675.7413127413101</v>
      </c>
      <c r="T257">
        <v>167149.68939613801</v>
      </c>
      <c r="U257">
        <v>105927.58</v>
      </c>
      <c r="V257">
        <v>25584.1</v>
      </c>
      <c r="W257">
        <v>105893.32</v>
      </c>
      <c r="X257">
        <v>19551.07</v>
      </c>
      <c r="Y257">
        <v>1</v>
      </c>
    </row>
    <row r="258" spans="1:25" x14ac:dyDescent="0.25">
      <c r="A258">
        <v>979151950</v>
      </c>
      <c r="B258">
        <v>2272018</v>
      </c>
      <c r="C258">
        <v>227</v>
      </c>
      <c r="D258">
        <v>2018</v>
      </c>
      <c r="E258" t="s">
        <v>85</v>
      </c>
      <c r="F258">
        <v>47334.875</v>
      </c>
      <c r="G258">
        <v>42946.6875</v>
      </c>
      <c r="H258">
        <v>20483.145220588201</v>
      </c>
      <c r="I258">
        <v>4093.6503447199302</v>
      </c>
      <c r="J258">
        <v>2114.38571428571</v>
      </c>
      <c r="K258">
        <v>6494.5680357142901</v>
      </c>
      <c r="L258">
        <v>1369.9862132352901</v>
      </c>
      <c r="M258">
        <v>5445.0340073529396</v>
      </c>
      <c r="N258">
        <v>75686.001153543504</v>
      </c>
      <c r="O258">
        <v>133239.20000000001</v>
      </c>
      <c r="P258">
        <v>3856</v>
      </c>
      <c r="Q258">
        <v>1103597.71</v>
      </c>
      <c r="R258">
        <v>38981</v>
      </c>
      <c r="S258">
        <v>1864.13468634686</v>
      </c>
      <c r="T258">
        <v>184084.23670489001</v>
      </c>
      <c r="U258">
        <v>106625.83</v>
      </c>
      <c r="V258">
        <v>25638.79</v>
      </c>
      <c r="W258">
        <v>106151.64</v>
      </c>
      <c r="X258">
        <v>25345.3</v>
      </c>
      <c r="Y258">
        <v>1</v>
      </c>
    </row>
    <row r="259" spans="1:25" x14ac:dyDescent="0.25">
      <c r="A259">
        <v>979151950</v>
      </c>
      <c r="B259">
        <v>2272017</v>
      </c>
      <c r="C259">
        <v>227</v>
      </c>
      <c r="D259">
        <v>2017</v>
      </c>
      <c r="E259" t="s">
        <v>85</v>
      </c>
      <c r="F259">
        <v>44767.155009451802</v>
      </c>
      <c r="G259">
        <v>37840.484877126699</v>
      </c>
      <c r="H259">
        <v>20499.331758034001</v>
      </c>
      <c r="I259">
        <v>4093.6503447199302</v>
      </c>
      <c r="J259">
        <v>2114.38571428571</v>
      </c>
      <c r="K259">
        <v>6494.5680357142901</v>
      </c>
      <c r="L259">
        <v>58.746691871455603</v>
      </c>
      <c r="M259">
        <v>1678.63232514178</v>
      </c>
      <c r="N259">
        <v>73073.533206251101</v>
      </c>
      <c r="O259">
        <v>131418.17000000001</v>
      </c>
      <c r="P259">
        <v>3741</v>
      </c>
      <c r="Q259">
        <v>1042911.86</v>
      </c>
      <c r="R259">
        <v>32089</v>
      </c>
      <c r="S259">
        <v>10646.769668246399</v>
      </c>
      <c r="T259">
        <v>180028.29941949801</v>
      </c>
      <c r="U259">
        <v>105905.68</v>
      </c>
      <c r="V259">
        <v>25584.1</v>
      </c>
      <c r="W259">
        <v>106813.49</v>
      </c>
      <c r="X259">
        <v>26508.21</v>
      </c>
      <c r="Y259">
        <v>1</v>
      </c>
    </row>
    <row r="260" spans="1:25" x14ac:dyDescent="0.25">
      <c r="A260">
        <v>979151950</v>
      </c>
      <c r="B260">
        <v>2272020</v>
      </c>
      <c r="C260">
        <v>227</v>
      </c>
      <c r="D260">
        <v>2020</v>
      </c>
      <c r="E260" t="s">
        <v>85</v>
      </c>
      <c r="F260">
        <v>61271</v>
      </c>
      <c r="G260">
        <v>41212</v>
      </c>
      <c r="H260">
        <v>19128</v>
      </c>
      <c r="I260">
        <v>4093.6503447199302</v>
      </c>
      <c r="J260">
        <v>2114.38571428571</v>
      </c>
      <c r="K260">
        <v>6494.5680357142901</v>
      </c>
      <c r="L260">
        <v>34</v>
      </c>
      <c r="M260">
        <v>3756</v>
      </c>
      <c r="N260">
        <v>92267.604094719907</v>
      </c>
      <c r="O260">
        <v>118804.28</v>
      </c>
      <c r="P260">
        <v>3723</v>
      </c>
      <c r="Q260">
        <v>1380021.58</v>
      </c>
      <c r="R260">
        <v>43841</v>
      </c>
      <c r="S260">
        <v>1772</v>
      </c>
      <c r="T260">
        <v>218793.13588471999</v>
      </c>
      <c r="U260">
        <v>105459.03</v>
      </c>
      <c r="V260">
        <v>25638.79</v>
      </c>
      <c r="W260">
        <v>113757.57</v>
      </c>
      <c r="X260">
        <v>31508.01</v>
      </c>
      <c r="Y260">
        <v>1</v>
      </c>
    </row>
    <row r="261" spans="1:25" x14ac:dyDescent="0.25">
      <c r="A261">
        <v>979151950</v>
      </c>
      <c r="B261">
        <v>2272019</v>
      </c>
      <c r="C261">
        <v>227</v>
      </c>
      <c r="D261">
        <v>2019</v>
      </c>
      <c r="E261" t="s">
        <v>85</v>
      </c>
      <c r="F261">
        <v>39869.817857142902</v>
      </c>
      <c r="G261">
        <v>36048.9089285714</v>
      </c>
      <c r="H261">
        <v>17272.193749999999</v>
      </c>
      <c r="I261">
        <v>4093.6503447199302</v>
      </c>
      <c r="J261">
        <v>2114.38571428571</v>
      </c>
      <c r="K261">
        <v>6494.5680357142901</v>
      </c>
      <c r="L261">
        <v>242.53214285714299</v>
      </c>
      <c r="M261">
        <v>1508.63214285714</v>
      </c>
      <c r="N261">
        <v>69597.972844719901</v>
      </c>
      <c r="O261">
        <v>122564.51</v>
      </c>
      <c r="P261">
        <v>4342</v>
      </c>
      <c r="Q261">
        <v>1256692.5</v>
      </c>
      <c r="R261">
        <v>41224</v>
      </c>
      <c r="S261">
        <v>3014.6155234656999</v>
      </c>
      <c r="T261">
        <v>189210.324383186</v>
      </c>
      <c r="U261">
        <v>106659.35</v>
      </c>
      <c r="V261">
        <v>25638.79</v>
      </c>
      <c r="W261">
        <v>108586.76</v>
      </c>
      <c r="X261">
        <v>26424.94</v>
      </c>
      <c r="Y261">
        <v>1</v>
      </c>
    </row>
    <row r="262" spans="1:25" x14ac:dyDescent="0.25">
      <c r="A262">
        <v>919415096</v>
      </c>
      <c r="B262">
        <v>2382017</v>
      </c>
      <c r="C262">
        <v>238</v>
      </c>
      <c r="D262">
        <v>2017</v>
      </c>
      <c r="E262" t="s">
        <v>86</v>
      </c>
      <c r="F262">
        <v>23.933837429111499</v>
      </c>
      <c r="G262">
        <v>277.41493383742898</v>
      </c>
      <c r="H262">
        <v>264.36011342155001</v>
      </c>
      <c r="I262">
        <v>133.2794579673</v>
      </c>
      <c r="J262">
        <v>0</v>
      </c>
      <c r="K262">
        <v>0</v>
      </c>
      <c r="L262">
        <v>0</v>
      </c>
      <c r="M262">
        <v>0</v>
      </c>
      <c r="N262">
        <v>170.268115812291</v>
      </c>
      <c r="O262">
        <v>0</v>
      </c>
      <c r="P262">
        <v>0</v>
      </c>
      <c r="Q262">
        <v>17557.84</v>
      </c>
      <c r="R262">
        <v>528</v>
      </c>
      <c r="S262">
        <v>0</v>
      </c>
      <c r="T262">
        <v>1602.49687581229</v>
      </c>
      <c r="U262">
        <v>1933.43</v>
      </c>
      <c r="V262">
        <v>416.53</v>
      </c>
      <c r="W262">
        <v>3174.17</v>
      </c>
      <c r="X262">
        <v>0</v>
      </c>
      <c r="Y262">
        <v>1</v>
      </c>
    </row>
    <row r="263" spans="1:25" x14ac:dyDescent="0.25">
      <c r="A263">
        <v>919415096</v>
      </c>
      <c r="B263">
        <v>2382018</v>
      </c>
      <c r="C263">
        <v>238</v>
      </c>
      <c r="D263">
        <v>2018</v>
      </c>
      <c r="E263" t="s">
        <v>86</v>
      </c>
      <c r="F263">
        <v>431.625</v>
      </c>
      <c r="G263">
        <v>35.96875</v>
      </c>
      <c r="H263">
        <v>15.868566176470599</v>
      </c>
      <c r="I263">
        <v>133.2794579673</v>
      </c>
      <c r="J263">
        <v>0</v>
      </c>
      <c r="K263">
        <v>0</v>
      </c>
      <c r="L263">
        <v>0</v>
      </c>
      <c r="M263">
        <v>0</v>
      </c>
      <c r="N263">
        <v>585.00464179082996</v>
      </c>
      <c r="O263">
        <v>0</v>
      </c>
      <c r="P263">
        <v>0</v>
      </c>
      <c r="Q263">
        <v>17018.5</v>
      </c>
      <c r="R263">
        <v>529</v>
      </c>
      <c r="S263">
        <v>0</v>
      </c>
      <c r="T263">
        <v>1990.4573917908299</v>
      </c>
      <c r="U263">
        <v>1933.43</v>
      </c>
      <c r="V263">
        <v>416.53</v>
      </c>
      <c r="W263">
        <v>2804.23</v>
      </c>
      <c r="X263">
        <v>0</v>
      </c>
      <c r="Y263">
        <v>1</v>
      </c>
    </row>
    <row r="264" spans="1:25" x14ac:dyDescent="0.25">
      <c r="A264">
        <v>919415096</v>
      </c>
      <c r="B264">
        <v>2382016</v>
      </c>
      <c r="C264">
        <v>238</v>
      </c>
      <c r="D264">
        <v>2016</v>
      </c>
      <c r="E264" t="s">
        <v>86</v>
      </c>
      <c r="F264">
        <v>158.99027237354099</v>
      </c>
      <c r="G264">
        <v>270.95525291828801</v>
      </c>
      <c r="H264">
        <v>171.306420233463</v>
      </c>
      <c r="I264">
        <v>133.2794579673</v>
      </c>
      <c r="J264">
        <v>0</v>
      </c>
      <c r="K264">
        <v>0</v>
      </c>
      <c r="L264">
        <v>0</v>
      </c>
      <c r="M264">
        <v>0</v>
      </c>
      <c r="N264">
        <v>391.918563025666</v>
      </c>
      <c r="O264">
        <v>0</v>
      </c>
      <c r="P264">
        <v>0</v>
      </c>
      <c r="Q264">
        <v>17953.759999999998</v>
      </c>
      <c r="R264">
        <v>611</v>
      </c>
      <c r="S264">
        <v>93.138996138996106</v>
      </c>
      <c r="T264">
        <v>2020.6761991646599</v>
      </c>
      <c r="U264">
        <v>1933.43</v>
      </c>
      <c r="V264">
        <v>416.53</v>
      </c>
      <c r="W264">
        <v>3057.44</v>
      </c>
      <c r="X264">
        <v>0</v>
      </c>
      <c r="Y264">
        <v>1</v>
      </c>
    </row>
    <row r="265" spans="1:25" x14ac:dyDescent="0.25">
      <c r="A265">
        <v>919415096</v>
      </c>
      <c r="B265">
        <v>2382020</v>
      </c>
      <c r="C265">
        <v>238</v>
      </c>
      <c r="D265">
        <v>2020</v>
      </c>
      <c r="E265" t="s">
        <v>86</v>
      </c>
      <c r="F265">
        <v>614</v>
      </c>
      <c r="G265">
        <v>3688</v>
      </c>
      <c r="H265">
        <v>3688</v>
      </c>
      <c r="I265">
        <v>133.2794579673</v>
      </c>
      <c r="J265">
        <v>0</v>
      </c>
      <c r="K265">
        <v>0</v>
      </c>
      <c r="L265">
        <v>0</v>
      </c>
      <c r="M265">
        <v>0</v>
      </c>
      <c r="N265">
        <v>747.2794579673</v>
      </c>
      <c r="O265">
        <v>4101.6099999999997</v>
      </c>
      <c r="P265">
        <v>93</v>
      </c>
      <c r="Q265">
        <v>66878.16</v>
      </c>
      <c r="R265">
        <v>921</v>
      </c>
      <c r="S265">
        <v>337</v>
      </c>
      <c r="T265">
        <v>5753.7376129673003</v>
      </c>
      <c r="U265">
        <v>1933.43</v>
      </c>
      <c r="V265">
        <v>416.53</v>
      </c>
      <c r="W265">
        <v>3256.03</v>
      </c>
      <c r="X265">
        <v>0</v>
      </c>
      <c r="Y265">
        <v>1</v>
      </c>
    </row>
    <row r="266" spans="1:25" x14ac:dyDescent="0.25">
      <c r="A266">
        <v>919415096</v>
      </c>
      <c r="B266">
        <v>2382019</v>
      </c>
      <c r="C266">
        <v>238</v>
      </c>
      <c r="D266">
        <v>2019</v>
      </c>
      <c r="E266" t="s">
        <v>86</v>
      </c>
      <c r="F266">
        <v>499.45178571428602</v>
      </c>
      <c r="G266">
        <v>724.513392857143</v>
      </c>
      <c r="H266">
        <v>724.513392857143</v>
      </c>
      <c r="I266">
        <v>133.2794579673</v>
      </c>
      <c r="J266">
        <v>0</v>
      </c>
      <c r="K266">
        <v>0</v>
      </c>
      <c r="L266">
        <v>0</v>
      </c>
      <c r="M266">
        <v>0</v>
      </c>
      <c r="N266">
        <v>632.73124368158597</v>
      </c>
      <c r="O266">
        <v>0</v>
      </c>
      <c r="P266">
        <v>0</v>
      </c>
      <c r="Q266">
        <v>16483.2</v>
      </c>
      <c r="R266">
        <v>529</v>
      </c>
      <c r="S266">
        <v>231.893501805054</v>
      </c>
      <c r="T266">
        <v>2242.50954548664</v>
      </c>
      <c r="U266">
        <v>1933.43</v>
      </c>
      <c r="V266">
        <v>416.53</v>
      </c>
      <c r="W266">
        <v>2616.1999999999998</v>
      </c>
      <c r="X266">
        <v>0</v>
      </c>
      <c r="Y266">
        <v>1</v>
      </c>
    </row>
    <row r="267" spans="1:25" x14ac:dyDescent="0.25">
      <c r="A267">
        <v>967670170</v>
      </c>
      <c r="B267">
        <v>2422019</v>
      </c>
      <c r="C267">
        <v>242</v>
      </c>
      <c r="D267">
        <v>2019</v>
      </c>
      <c r="E267" t="s">
        <v>222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</row>
    <row r="268" spans="1:25" x14ac:dyDescent="0.25">
      <c r="A268">
        <v>967670170</v>
      </c>
      <c r="B268">
        <v>2422020</v>
      </c>
      <c r="C268">
        <v>242</v>
      </c>
      <c r="D268">
        <v>2020</v>
      </c>
      <c r="E268" t="s">
        <v>222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</row>
    <row r="269" spans="1:25" x14ac:dyDescent="0.25">
      <c r="A269">
        <v>967670170</v>
      </c>
      <c r="B269">
        <v>2422016</v>
      </c>
      <c r="C269">
        <v>242</v>
      </c>
      <c r="D269">
        <v>2016</v>
      </c>
      <c r="E269" t="s">
        <v>222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</row>
    <row r="270" spans="1:25" x14ac:dyDescent="0.25">
      <c r="A270">
        <v>967670170</v>
      </c>
      <c r="B270">
        <v>2422018</v>
      </c>
      <c r="C270">
        <v>242</v>
      </c>
      <c r="D270">
        <v>2018</v>
      </c>
      <c r="E270" t="s">
        <v>222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</row>
    <row r="271" spans="1:25" x14ac:dyDescent="0.25">
      <c r="A271">
        <v>967670170</v>
      </c>
      <c r="B271">
        <v>2422017</v>
      </c>
      <c r="C271">
        <v>242</v>
      </c>
      <c r="D271">
        <v>2017</v>
      </c>
      <c r="E271" t="s">
        <v>222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</row>
    <row r="272" spans="1:25" x14ac:dyDescent="0.25">
      <c r="A272">
        <v>824368082</v>
      </c>
      <c r="B272">
        <v>2482019</v>
      </c>
      <c r="C272">
        <v>248</v>
      </c>
      <c r="D272">
        <v>2019</v>
      </c>
      <c r="E272" t="s">
        <v>273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</row>
    <row r="273" spans="1:25" x14ac:dyDescent="0.25">
      <c r="A273">
        <v>824368082</v>
      </c>
      <c r="B273">
        <v>2482016</v>
      </c>
      <c r="C273">
        <v>248</v>
      </c>
      <c r="D273">
        <v>2016</v>
      </c>
      <c r="E273" t="s">
        <v>273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</row>
    <row r="274" spans="1:25" x14ac:dyDescent="0.25">
      <c r="A274">
        <v>824368082</v>
      </c>
      <c r="B274">
        <v>2482020</v>
      </c>
      <c r="C274">
        <v>248</v>
      </c>
      <c r="D274">
        <v>2020</v>
      </c>
      <c r="E274" t="s">
        <v>273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</row>
    <row r="275" spans="1:25" x14ac:dyDescent="0.25">
      <c r="A275">
        <v>824368082</v>
      </c>
      <c r="B275">
        <v>2482017</v>
      </c>
      <c r="C275">
        <v>248</v>
      </c>
      <c r="D275">
        <v>2017</v>
      </c>
      <c r="E275" t="s">
        <v>273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</row>
    <row r="276" spans="1:25" x14ac:dyDescent="0.25">
      <c r="A276">
        <v>824368082</v>
      </c>
      <c r="B276">
        <v>2482018</v>
      </c>
      <c r="C276">
        <v>248</v>
      </c>
      <c r="D276">
        <v>2018</v>
      </c>
      <c r="E276" t="s">
        <v>273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</row>
    <row r="277" spans="1:25" x14ac:dyDescent="0.25">
      <c r="A277">
        <v>971058854</v>
      </c>
      <c r="B277">
        <v>2492017</v>
      </c>
      <c r="C277">
        <v>249</v>
      </c>
      <c r="D277">
        <v>2017</v>
      </c>
      <c r="E277" t="s">
        <v>87</v>
      </c>
      <c r="F277">
        <v>11321.793005671099</v>
      </c>
      <c r="G277">
        <v>10728.886578449899</v>
      </c>
      <c r="H277">
        <v>1484.9858223062399</v>
      </c>
      <c r="I277">
        <v>1648.5227645469399</v>
      </c>
      <c r="J277">
        <v>779.25240438455296</v>
      </c>
      <c r="K277">
        <v>0</v>
      </c>
      <c r="L277">
        <v>0</v>
      </c>
      <c r="M277">
        <v>196.91020793950801</v>
      </c>
      <c r="N277">
        <v>22796.558722806702</v>
      </c>
      <c r="O277">
        <v>29890.95</v>
      </c>
      <c r="P277">
        <v>683</v>
      </c>
      <c r="Q277">
        <v>403062.72</v>
      </c>
      <c r="R277">
        <v>17056</v>
      </c>
      <c r="S277">
        <v>570.03981042654004</v>
      </c>
      <c r="T277">
        <v>63402.712538233303</v>
      </c>
      <c r="U277">
        <v>39288.69</v>
      </c>
      <c r="V277">
        <v>0</v>
      </c>
      <c r="W277">
        <v>22956.18</v>
      </c>
      <c r="X277">
        <v>286.04000000000002</v>
      </c>
      <c r="Y277">
        <v>1</v>
      </c>
    </row>
    <row r="278" spans="1:25" x14ac:dyDescent="0.25">
      <c r="A278">
        <v>971058854</v>
      </c>
      <c r="B278">
        <v>2492019</v>
      </c>
      <c r="C278">
        <v>249</v>
      </c>
      <c r="D278">
        <v>2019</v>
      </c>
      <c r="E278" t="s">
        <v>87</v>
      </c>
      <c r="F278">
        <v>10278.8410714286</v>
      </c>
      <c r="G278">
        <v>15626.8803571429</v>
      </c>
      <c r="H278">
        <v>4147.7107142857103</v>
      </c>
      <c r="I278">
        <v>1648.5227645469399</v>
      </c>
      <c r="J278">
        <v>779.25240438455296</v>
      </c>
      <c r="K278">
        <v>0</v>
      </c>
      <c r="L278">
        <v>0</v>
      </c>
      <c r="M278">
        <v>165.45625000000001</v>
      </c>
      <c r="N278">
        <v>24020.329633217199</v>
      </c>
      <c r="O278">
        <v>28517.35</v>
      </c>
      <c r="P278">
        <v>680</v>
      </c>
      <c r="Q278">
        <v>595567.71</v>
      </c>
      <c r="R278">
        <v>22104</v>
      </c>
      <c r="S278">
        <v>129.61732851985599</v>
      </c>
      <c r="T278">
        <v>79074.327551737093</v>
      </c>
      <c r="U278">
        <v>41020.69</v>
      </c>
      <c r="V278">
        <v>0</v>
      </c>
      <c r="W278">
        <v>25869.25</v>
      </c>
      <c r="X278">
        <v>634.11</v>
      </c>
      <c r="Y278">
        <v>1</v>
      </c>
    </row>
    <row r="279" spans="1:25" x14ac:dyDescent="0.25">
      <c r="A279">
        <v>971058854</v>
      </c>
      <c r="B279">
        <v>2492018</v>
      </c>
      <c r="C279">
        <v>249</v>
      </c>
      <c r="D279">
        <v>2018</v>
      </c>
      <c r="E279" t="s">
        <v>87</v>
      </c>
      <c r="F279">
        <v>15188.333639705899</v>
      </c>
      <c r="G279">
        <v>11801.981617647099</v>
      </c>
      <c r="H279">
        <v>1401.7233455882399</v>
      </c>
      <c r="I279">
        <v>1648.5227645469399</v>
      </c>
      <c r="J279">
        <v>779.25240438455296</v>
      </c>
      <c r="K279">
        <v>0</v>
      </c>
      <c r="L279">
        <v>0</v>
      </c>
      <c r="M279">
        <v>223.21783088235301</v>
      </c>
      <c r="N279">
        <v>27793.149249813901</v>
      </c>
      <c r="O279">
        <v>29204.15</v>
      </c>
      <c r="P279">
        <v>680</v>
      </c>
      <c r="Q279">
        <v>505294.92</v>
      </c>
      <c r="R279">
        <v>18513</v>
      </c>
      <c r="S279">
        <v>2.0701107011070099</v>
      </c>
      <c r="T279">
        <v>74514.921465514999</v>
      </c>
      <c r="U279">
        <v>39949.440000000002</v>
      </c>
      <c r="V279">
        <v>0</v>
      </c>
      <c r="W279">
        <v>25765.599999999999</v>
      </c>
      <c r="X279">
        <v>634.11</v>
      </c>
      <c r="Y279">
        <v>1</v>
      </c>
    </row>
    <row r="280" spans="1:25" x14ac:dyDescent="0.25">
      <c r="A280">
        <v>971058854</v>
      </c>
      <c r="B280">
        <v>2492020</v>
      </c>
      <c r="C280">
        <v>249</v>
      </c>
      <c r="D280">
        <v>2020</v>
      </c>
      <c r="E280" t="s">
        <v>87</v>
      </c>
      <c r="F280">
        <v>19709</v>
      </c>
      <c r="G280">
        <v>14362</v>
      </c>
      <c r="H280">
        <v>3564</v>
      </c>
      <c r="I280">
        <v>1648.5227645469399</v>
      </c>
      <c r="J280">
        <v>779.25240438455296</v>
      </c>
      <c r="K280">
        <v>0</v>
      </c>
      <c r="L280">
        <v>0</v>
      </c>
      <c r="M280">
        <v>268</v>
      </c>
      <c r="N280">
        <v>32666.775168931501</v>
      </c>
      <c r="O280">
        <v>47808.35</v>
      </c>
      <c r="P280">
        <v>680</v>
      </c>
      <c r="Q280">
        <v>728522.09</v>
      </c>
      <c r="R280">
        <v>25822</v>
      </c>
      <c r="S280">
        <v>2102</v>
      </c>
      <c r="T280">
        <v>101251.792828932</v>
      </c>
      <c r="U280">
        <v>41662.550000000003</v>
      </c>
      <c r="V280">
        <v>0</v>
      </c>
      <c r="W280">
        <v>26286.48</v>
      </c>
      <c r="X280">
        <v>634.11</v>
      </c>
      <c r="Y280">
        <v>1</v>
      </c>
    </row>
    <row r="281" spans="1:25" x14ac:dyDescent="0.25">
      <c r="A281">
        <v>971058854</v>
      </c>
      <c r="B281">
        <v>2492016</v>
      </c>
      <c r="C281">
        <v>249</v>
      </c>
      <c r="D281">
        <v>2016</v>
      </c>
      <c r="E281" t="s">
        <v>87</v>
      </c>
      <c r="F281">
        <v>7128.8103112840499</v>
      </c>
      <c r="G281">
        <v>8174.5632295719797</v>
      </c>
      <c r="H281">
        <v>314.62159533073901</v>
      </c>
      <c r="I281">
        <v>1648.5227645469399</v>
      </c>
      <c r="J281">
        <v>779.25240438455296</v>
      </c>
      <c r="K281">
        <v>0</v>
      </c>
      <c r="L281">
        <v>0</v>
      </c>
      <c r="M281">
        <v>249.68190661478599</v>
      </c>
      <c r="N281">
        <v>17166.845207842001</v>
      </c>
      <c r="O281">
        <v>30732.28</v>
      </c>
      <c r="P281">
        <v>532</v>
      </c>
      <c r="Q281">
        <v>365466.48</v>
      </c>
      <c r="R281">
        <v>14154</v>
      </c>
      <c r="S281">
        <v>2134.6158301158298</v>
      </c>
      <c r="T281">
        <v>54391.697177957802</v>
      </c>
      <c r="U281">
        <v>39288.69</v>
      </c>
      <c r="V281">
        <v>0</v>
      </c>
      <c r="W281">
        <v>22956.18</v>
      </c>
      <c r="X281">
        <v>257.74</v>
      </c>
      <c r="Y281">
        <v>1</v>
      </c>
    </row>
    <row r="282" spans="1:25" x14ac:dyDescent="0.25">
      <c r="A282">
        <v>955996836</v>
      </c>
      <c r="B282">
        <v>2512020</v>
      </c>
      <c r="C282">
        <v>251</v>
      </c>
      <c r="D282">
        <v>2020</v>
      </c>
      <c r="E282" t="s">
        <v>88</v>
      </c>
      <c r="F282">
        <v>3136</v>
      </c>
      <c r="G282">
        <v>3073</v>
      </c>
      <c r="H282">
        <v>2254</v>
      </c>
      <c r="I282">
        <v>439.08354036996701</v>
      </c>
      <c r="J282">
        <v>0</v>
      </c>
      <c r="K282">
        <v>0</v>
      </c>
      <c r="L282">
        <v>0</v>
      </c>
      <c r="M282">
        <v>0</v>
      </c>
      <c r="N282">
        <v>4394.0835403699703</v>
      </c>
      <c r="O282">
        <v>567.62</v>
      </c>
      <c r="P282">
        <v>234</v>
      </c>
      <c r="Q282">
        <v>74654.149999999994</v>
      </c>
      <c r="R282">
        <v>2304</v>
      </c>
      <c r="S282">
        <v>3994</v>
      </c>
      <c r="T282">
        <v>14800.00469537</v>
      </c>
      <c r="U282">
        <v>9586.36</v>
      </c>
      <c r="V282">
        <v>0</v>
      </c>
      <c r="W282">
        <v>7477.17</v>
      </c>
      <c r="X282">
        <v>100.25</v>
      </c>
      <c r="Y282">
        <v>1</v>
      </c>
    </row>
    <row r="283" spans="1:25" x14ac:dyDescent="0.25">
      <c r="A283">
        <v>955996836</v>
      </c>
      <c r="B283">
        <v>2512018</v>
      </c>
      <c r="C283">
        <v>251</v>
      </c>
      <c r="D283">
        <v>2018</v>
      </c>
      <c r="E283" t="s">
        <v>88</v>
      </c>
      <c r="F283">
        <v>4151.2169117647099</v>
      </c>
      <c r="G283">
        <v>3114.4705882352901</v>
      </c>
      <c r="H283">
        <v>917.203125</v>
      </c>
      <c r="I283">
        <v>439.08354036996701</v>
      </c>
      <c r="J283">
        <v>0</v>
      </c>
      <c r="K283">
        <v>0</v>
      </c>
      <c r="L283">
        <v>0</v>
      </c>
      <c r="M283">
        <v>0</v>
      </c>
      <c r="N283">
        <v>6787.5679153699703</v>
      </c>
      <c r="O283">
        <v>1051.4100000000001</v>
      </c>
      <c r="P283">
        <v>216</v>
      </c>
      <c r="Q283">
        <v>65024.81</v>
      </c>
      <c r="R283">
        <v>3170</v>
      </c>
      <c r="S283">
        <v>742.13468634686399</v>
      </c>
      <c r="T283">
        <v>14318.627931716799</v>
      </c>
      <c r="U283">
        <v>9586.36</v>
      </c>
      <c r="V283">
        <v>0</v>
      </c>
      <c r="W283">
        <v>7213.94</v>
      </c>
      <c r="X283">
        <v>46.14</v>
      </c>
      <c r="Y283">
        <v>1</v>
      </c>
    </row>
    <row r="284" spans="1:25" x14ac:dyDescent="0.25">
      <c r="A284">
        <v>955996836</v>
      </c>
      <c r="B284">
        <v>2512016</v>
      </c>
      <c r="C284">
        <v>251</v>
      </c>
      <c r="D284">
        <v>2016</v>
      </c>
      <c r="E284" t="s">
        <v>88</v>
      </c>
      <c r="F284">
        <v>2839.43190661479</v>
      </c>
      <c r="G284">
        <v>2747.6206225680899</v>
      </c>
      <c r="H284">
        <v>612.44844357976604</v>
      </c>
      <c r="I284">
        <v>439.08354036996701</v>
      </c>
      <c r="J284">
        <v>0</v>
      </c>
      <c r="K284">
        <v>0</v>
      </c>
      <c r="L284">
        <v>0</v>
      </c>
      <c r="M284">
        <v>0</v>
      </c>
      <c r="N284">
        <v>5413.6876259730798</v>
      </c>
      <c r="O284">
        <v>1505.91</v>
      </c>
      <c r="P284">
        <v>198</v>
      </c>
      <c r="Q284">
        <v>65436.89</v>
      </c>
      <c r="R284">
        <v>2961</v>
      </c>
      <c r="S284">
        <v>1160.9884169884201</v>
      </c>
      <c r="T284">
        <v>13181.230242961499</v>
      </c>
      <c r="U284">
        <v>9592.81</v>
      </c>
      <c r="V284">
        <v>0</v>
      </c>
      <c r="W284">
        <v>6779.83</v>
      </c>
      <c r="X284">
        <v>70.290000000000006</v>
      </c>
      <c r="Y284">
        <v>1</v>
      </c>
    </row>
    <row r="285" spans="1:25" x14ac:dyDescent="0.25">
      <c r="A285">
        <v>955996836</v>
      </c>
      <c r="B285">
        <v>2512019</v>
      </c>
      <c r="C285">
        <v>251</v>
      </c>
      <c r="D285">
        <v>2019</v>
      </c>
      <c r="E285" t="s">
        <v>88</v>
      </c>
      <c r="F285">
        <v>3012.1258928571401</v>
      </c>
      <c r="G285">
        <v>1536.3794642857099</v>
      </c>
      <c r="H285">
        <v>353.521428571429</v>
      </c>
      <c r="I285">
        <v>439.08354036996701</v>
      </c>
      <c r="J285">
        <v>0</v>
      </c>
      <c r="K285">
        <v>0</v>
      </c>
      <c r="L285">
        <v>0</v>
      </c>
      <c r="M285">
        <v>0</v>
      </c>
      <c r="N285">
        <v>4634.0674689414</v>
      </c>
      <c r="O285">
        <v>803.96</v>
      </c>
      <c r="P285">
        <v>245</v>
      </c>
      <c r="Q285">
        <v>64224.89</v>
      </c>
      <c r="R285">
        <v>2212</v>
      </c>
      <c r="S285">
        <v>123.541516245487</v>
      </c>
      <c r="T285">
        <v>10563.594760186899</v>
      </c>
      <c r="U285">
        <v>9586.36</v>
      </c>
      <c r="V285">
        <v>0</v>
      </c>
      <c r="W285">
        <v>7213.94</v>
      </c>
      <c r="X285">
        <v>46.14</v>
      </c>
      <c r="Y285">
        <v>1</v>
      </c>
    </row>
    <row r="286" spans="1:25" x14ac:dyDescent="0.25">
      <c r="A286">
        <v>955996836</v>
      </c>
      <c r="B286">
        <v>2512017</v>
      </c>
      <c r="C286">
        <v>251</v>
      </c>
      <c r="D286">
        <v>2017</v>
      </c>
      <c r="E286" t="s">
        <v>88</v>
      </c>
      <c r="F286">
        <v>3367.0557655954599</v>
      </c>
      <c r="G286">
        <v>2434.72400756144</v>
      </c>
      <c r="H286">
        <v>400.34782608695701</v>
      </c>
      <c r="I286">
        <v>439.08354036996701</v>
      </c>
      <c r="J286">
        <v>0</v>
      </c>
      <c r="K286">
        <v>0</v>
      </c>
      <c r="L286">
        <v>0</v>
      </c>
      <c r="M286">
        <v>0</v>
      </c>
      <c r="N286">
        <v>5840.5154874399104</v>
      </c>
      <c r="O286">
        <v>1269.57</v>
      </c>
      <c r="P286">
        <v>234</v>
      </c>
      <c r="Q286">
        <v>64927.85</v>
      </c>
      <c r="R286">
        <v>3055</v>
      </c>
      <c r="S286">
        <v>679.58104265402801</v>
      </c>
      <c r="T286">
        <v>13218.2636600939</v>
      </c>
      <c r="U286">
        <v>9592.81</v>
      </c>
      <c r="V286">
        <v>0</v>
      </c>
      <c r="W286">
        <v>6779.83</v>
      </c>
      <c r="X286">
        <v>46.14</v>
      </c>
      <c r="Y286">
        <v>1</v>
      </c>
    </row>
    <row r="287" spans="1:25" x14ac:dyDescent="0.25">
      <c r="A287">
        <v>918312730</v>
      </c>
      <c r="B287">
        <v>2572020</v>
      </c>
      <c r="C287">
        <v>257</v>
      </c>
      <c r="D287">
        <v>2020</v>
      </c>
      <c r="E287" t="s">
        <v>89</v>
      </c>
      <c r="F287">
        <v>3969</v>
      </c>
      <c r="G287">
        <v>4310</v>
      </c>
      <c r="H287">
        <v>1081</v>
      </c>
      <c r="I287">
        <v>530.12158704774697</v>
      </c>
      <c r="J287">
        <v>0</v>
      </c>
      <c r="K287">
        <v>0</v>
      </c>
      <c r="L287">
        <v>0</v>
      </c>
      <c r="M287">
        <v>0</v>
      </c>
      <c r="N287">
        <v>7728.1215870477499</v>
      </c>
      <c r="O287">
        <v>31549.37</v>
      </c>
      <c r="P287">
        <v>881</v>
      </c>
      <c r="Q287">
        <v>81160.570000000007</v>
      </c>
      <c r="R287">
        <v>2824</v>
      </c>
      <c r="S287">
        <v>4422</v>
      </c>
      <c r="T287">
        <v>21659.683497047699</v>
      </c>
      <c r="U287">
        <v>7309.03</v>
      </c>
      <c r="V287">
        <v>61.36</v>
      </c>
      <c r="W287">
        <v>10411.14</v>
      </c>
      <c r="X287">
        <v>418.99</v>
      </c>
      <c r="Y287">
        <v>1</v>
      </c>
    </row>
    <row r="288" spans="1:25" x14ac:dyDescent="0.25">
      <c r="A288">
        <v>918312730</v>
      </c>
      <c r="B288">
        <v>2572018</v>
      </c>
      <c r="C288">
        <v>257</v>
      </c>
      <c r="D288">
        <v>2018</v>
      </c>
      <c r="E288" t="s">
        <v>89</v>
      </c>
      <c r="F288">
        <v>3769.31341911765</v>
      </c>
      <c r="G288">
        <v>4251.7178308823504</v>
      </c>
      <c r="H288">
        <v>851.61305147058795</v>
      </c>
      <c r="I288">
        <v>530.12158704774697</v>
      </c>
      <c r="J288">
        <v>0</v>
      </c>
      <c r="K288">
        <v>0</v>
      </c>
      <c r="L288">
        <v>0</v>
      </c>
      <c r="M288">
        <v>0</v>
      </c>
      <c r="N288">
        <v>7699.5397855771598</v>
      </c>
      <c r="O288">
        <v>33331.01</v>
      </c>
      <c r="P288">
        <v>1073</v>
      </c>
      <c r="Q288">
        <v>74326.91</v>
      </c>
      <c r="R288">
        <v>3387</v>
      </c>
      <c r="S288">
        <v>2527.60516605166</v>
      </c>
      <c r="T288">
        <v>20231.527831628799</v>
      </c>
      <c r="U288">
        <v>7309.03</v>
      </c>
      <c r="V288">
        <v>61.36</v>
      </c>
      <c r="W288">
        <v>10411.14</v>
      </c>
      <c r="X288">
        <v>418.99</v>
      </c>
      <c r="Y288">
        <v>1</v>
      </c>
    </row>
    <row r="289" spans="1:25" x14ac:dyDescent="0.25">
      <c r="A289">
        <v>918312730</v>
      </c>
      <c r="B289">
        <v>2572019</v>
      </c>
      <c r="C289">
        <v>257</v>
      </c>
      <c r="D289">
        <v>2019</v>
      </c>
      <c r="E289" t="s">
        <v>89</v>
      </c>
      <c r="F289">
        <v>4039.8044642857099</v>
      </c>
      <c r="G289">
        <v>4118.9357142857098</v>
      </c>
      <c r="H289">
        <v>952.65803571428603</v>
      </c>
      <c r="I289">
        <v>530.12158704774697</v>
      </c>
      <c r="J289">
        <v>0</v>
      </c>
      <c r="K289">
        <v>0</v>
      </c>
      <c r="L289">
        <v>0</v>
      </c>
      <c r="M289">
        <v>0</v>
      </c>
      <c r="N289">
        <v>7736.2037299048898</v>
      </c>
      <c r="O289">
        <v>32439.18</v>
      </c>
      <c r="P289">
        <v>883</v>
      </c>
      <c r="Q289">
        <v>80827.27</v>
      </c>
      <c r="R289">
        <v>2706</v>
      </c>
      <c r="S289">
        <v>277.462093862816</v>
      </c>
      <c r="T289">
        <v>17435.887998767699</v>
      </c>
      <c r="U289">
        <v>7309.03</v>
      </c>
      <c r="V289">
        <v>61.36</v>
      </c>
      <c r="W289">
        <v>10411.14</v>
      </c>
      <c r="X289">
        <v>418.99</v>
      </c>
      <c r="Y289">
        <v>1</v>
      </c>
    </row>
    <row r="290" spans="1:25" x14ac:dyDescent="0.25">
      <c r="A290">
        <v>918312730</v>
      </c>
      <c r="B290">
        <v>2572017</v>
      </c>
      <c r="C290">
        <v>257</v>
      </c>
      <c r="D290">
        <v>2017</v>
      </c>
      <c r="E290" t="s">
        <v>89</v>
      </c>
      <c r="F290">
        <v>4451.6937618147404</v>
      </c>
      <c r="G290">
        <v>5319.8393194706996</v>
      </c>
      <c r="H290">
        <v>1405.56899810964</v>
      </c>
      <c r="I290">
        <v>530.12158704774697</v>
      </c>
      <c r="J290">
        <v>0</v>
      </c>
      <c r="K290">
        <v>0</v>
      </c>
      <c r="L290">
        <v>0</v>
      </c>
      <c r="M290">
        <v>0</v>
      </c>
      <c r="N290">
        <v>8896.0856702235506</v>
      </c>
      <c r="O290">
        <v>33641.08</v>
      </c>
      <c r="P290">
        <v>1110</v>
      </c>
      <c r="Q290">
        <v>75351.05</v>
      </c>
      <c r="R290">
        <v>3415</v>
      </c>
      <c r="S290">
        <v>1116.6824644549799</v>
      </c>
      <c r="T290">
        <v>20150.862829678499</v>
      </c>
      <c r="U290">
        <v>7309.03</v>
      </c>
      <c r="V290">
        <v>61.36</v>
      </c>
      <c r="W290">
        <v>10411.14</v>
      </c>
      <c r="X290">
        <v>418.99</v>
      </c>
      <c r="Y290">
        <v>1</v>
      </c>
    </row>
    <row r="291" spans="1:25" x14ac:dyDescent="0.25">
      <c r="A291">
        <v>918312730</v>
      </c>
      <c r="B291">
        <v>2572016</v>
      </c>
      <c r="C291">
        <v>257</v>
      </c>
      <c r="D291">
        <v>2016</v>
      </c>
      <c r="E291" t="s">
        <v>89</v>
      </c>
      <c r="F291">
        <v>4658.8628404669298</v>
      </c>
      <c r="G291">
        <v>6287.9533073929997</v>
      </c>
      <c r="H291">
        <v>1425.31420233463</v>
      </c>
      <c r="I291">
        <v>530.12158704774697</v>
      </c>
      <c r="J291">
        <v>0</v>
      </c>
      <c r="K291">
        <v>0</v>
      </c>
      <c r="L291">
        <v>0</v>
      </c>
      <c r="M291">
        <v>0</v>
      </c>
      <c r="N291">
        <v>10051.623532572999</v>
      </c>
      <c r="O291">
        <v>1020.1</v>
      </c>
      <c r="P291">
        <v>199</v>
      </c>
      <c r="Q291">
        <v>72738.179999999993</v>
      </c>
      <c r="R291">
        <v>3516</v>
      </c>
      <c r="S291">
        <v>267.503861003861</v>
      </c>
      <c r="T291">
        <v>17832.678813576898</v>
      </c>
      <c r="U291">
        <v>6372.83</v>
      </c>
      <c r="V291">
        <v>61.36</v>
      </c>
      <c r="W291">
        <v>9072.17</v>
      </c>
      <c r="X291">
        <v>418.79</v>
      </c>
      <c r="Y291">
        <v>1</v>
      </c>
    </row>
    <row r="292" spans="1:25" x14ac:dyDescent="0.25">
      <c r="A292">
        <v>979497482</v>
      </c>
      <c r="B292">
        <v>2642020</v>
      </c>
      <c r="C292">
        <v>264</v>
      </c>
      <c r="D292">
        <v>2020</v>
      </c>
      <c r="E292" t="s">
        <v>223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</row>
    <row r="293" spans="1:25" x14ac:dyDescent="0.25">
      <c r="A293">
        <v>979497482</v>
      </c>
      <c r="B293">
        <v>2642017</v>
      </c>
      <c r="C293">
        <v>264</v>
      </c>
      <c r="D293">
        <v>2017</v>
      </c>
      <c r="E293" t="s">
        <v>223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</row>
    <row r="294" spans="1:25" x14ac:dyDescent="0.25">
      <c r="A294">
        <v>979497482</v>
      </c>
      <c r="B294">
        <v>2642018</v>
      </c>
      <c r="C294">
        <v>264</v>
      </c>
      <c r="D294">
        <v>2018</v>
      </c>
      <c r="E294" t="s">
        <v>223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</row>
    <row r="295" spans="1:25" x14ac:dyDescent="0.25">
      <c r="A295">
        <v>979497482</v>
      </c>
      <c r="B295">
        <v>2642016</v>
      </c>
      <c r="C295">
        <v>264</v>
      </c>
      <c r="D295">
        <v>2016</v>
      </c>
      <c r="E295" t="s">
        <v>223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</row>
    <row r="296" spans="1:25" x14ac:dyDescent="0.25">
      <c r="A296">
        <v>979497482</v>
      </c>
      <c r="B296">
        <v>2642019</v>
      </c>
      <c r="C296">
        <v>264</v>
      </c>
      <c r="D296">
        <v>2019</v>
      </c>
      <c r="E296" t="s">
        <v>223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</row>
    <row r="297" spans="1:25" x14ac:dyDescent="0.25">
      <c r="A297">
        <v>922694435</v>
      </c>
      <c r="B297">
        <v>2672018</v>
      </c>
      <c r="C297">
        <v>267</v>
      </c>
      <c r="D297">
        <v>2018</v>
      </c>
      <c r="E297" t="s">
        <v>224</v>
      </c>
      <c r="F297">
        <v>0</v>
      </c>
      <c r="G297">
        <v>0</v>
      </c>
      <c r="H297">
        <v>0</v>
      </c>
      <c r="I297">
        <v>2.0387499999999998</v>
      </c>
      <c r="J297">
        <v>0</v>
      </c>
      <c r="K297">
        <v>0</v>
      </c>
      <c r="L297">
        <v>0</v>
      </c>
      <c r="M297">
        <v>0</v>
      </c>
      <c r="N297">
        <v>2.0387499999999998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2.0387499999999998</v>
      </c>
      <c r="U297">
        <v>0</v>
      </c>
      <c r="V297">
        <v>0</v>
      </c>
      <c r="W297">
        <v>0</v>
      </c>
      <c r="X297">
        <v>0</v>
      </c>
      <c r="Y297">
        <v>0</v>
      </c>
    </row>
    <row r="298" spans="1:25" x14ac:dyDescent="0.25">
      <c r="A298">
        <v>922694435</v>
      </c>
      <c r="B298">
        <v>2672016</v>
      </c>
      <c r="C298">
        <v>267</v>
      </c>
      <c r="D298">
        <v>2016</v>
      </c>
      <c r="E298" t="s">
        <v>224</v>
      </c>
      <c r="F298">
        <v>0</v>
      </c>
      <c r="G298">
        <v>0</v>
      </c>
      <c r="H298">
        <v>0</v>
      </c>
      <c r="I298">
        <v>2.0387499999999998</v>
      </c>
      <c r="J298">
        <v>0</v>
      </c>
      <c r="K298">
        <v>0</v>
      </c>
      <c r="L298">
        <v>0</v>
      </c>
      <c r="M298">
        <v>0</v>
      </c>
      <c r="N298">
        <v>2.0387499999999998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2.0387499999999998</v>
      </c>
      <c r="U298">
        <v>0</v>
      </c>
      <c r="V298">
        <v>0</v>
      </c>
      <c r="W298">
        <v>0</v>
      </c>
      <c r="X298">
        <v>0</v>
      </c>
      <c r="Y298">
        <v>0</v>
      </c>
    </row>
    <row r="299" spans="1:25" x14ac:dyDescent="0.25">
      <c r="A299">
        <v>922694435</v>
      </c>
      <c r="B299">
        <v>2672019</v>
      </c>
      <c r="C299">
        <v>267</v>
      </c>
      <c r="D299">
        <v>2019</v>
      </c>
      <c r="E299" t="s">
        <v>224</v>
      </c>
      <c r="F299">
        <v>99.684821428571396</v>
      </c>
      <c r="G299">
        <v>43.162500000000001</v>
      </c>
      <c r="H299">
        <v>0</v>
      </c>
      <c r="I299">
        <v>2.0387499999999998</v>
      </c>
      <c r="J299">
        <v>0</v>
      </c>
      <c r="K299">
        <v>0</v>
      </c>
      <c r="L299">
        <v>0</v>
      </c>
      <c r="M299">
        <v>0</v>
      </c>
      <c r="N299">
        <v>144.886071428571</v>
      </c>
      <c r="O299">
        <v>0</v>
      </c>
      <c r="P299">
        <v>0</v>
      </c>
      <c r="Q299">
        <v>3191.6</v>
      </c>
      <c r="R299">
        <v>161</v>
      </c>
      <c r="S299">
        <v>0</v>
      </c>
      <c r="T299">
        <v>470.253471428571</v>
      </c>
      <c r="U299">
        <v>0</v>
      </c>
      <c r="V299">
        <v>0</v>
      </c>
      <c r="W299">
        <v>670.22</v>
      </c>
      <c r="X299">
        <v>0</v>
      </c>
      <c r="Y299">
        <v>0</v>
      </c>
    </row>
    <row r="300" spans="1:25" x14ac:dyDescent="0.25">
      <c r="A300">
        <v>922694435</v>
      </c>
      <c r="B300">
        <v>2672020</v>
      </c>
      <c r="C300">
        <v>267</v>
      </c>
      <c r="D300">
        <v>2020</v>
      </c>
      <c r="E300" t="s">
        <v>224</v>
      </c>
      <c r="F300">
        <v>94</v>
      </c>
      <c r="G300">
        <v>45</v>
      </c>
      <c r="H300">
        <v>0</v>
      </c>
      <c r="I300">
        <v>2.0387499999999998</v>
      </c>
      <c r="J300">
        <v>0</v>
      </c>
      <c r="K300">
        <v>0</v>
      </c>
      <c r="L300">
        <v>0</v>
      </c>
      <c r="M300">
        <v>0</v>
      </c>
      <c r="N300">
        <v>141.03874999999999</v>
      </c>
      <c r="O300">
        <v>0</v>
      </c>
      <c r="P300">
        <v>0</v>
      </c>
      <c r="Q300">
        <v>3028.99</v>
      </c>
      <c r="R300">
        <v>161</v>
      </c>
      <c r="S300">
        <v>0</v>
      </c>
      <c r="T300">
        <v>458.03173500000003</v>
      </c>
      <c r="U300">
        <v>0</v>
      </c>
      <c r="V300">
        <v>0</v>
      </c>
      <c r="W300">
        <v>703.13</v>
      </c>
      <c r="X300">
        <v>0</v>
      </c>
      <c r="Y300">
        <v>0</v>
      </c>
    </row>
    <row r="301" spans="1:25" x14ac:dyDescent="0.25">
      <c r="A301">
        <v>922694435</v>
      </c>
      <c r="B301">
        <v>2672017</v>
      </c>
      <c r="C301">
        <v>267</v>
      </c>
      <c r="D301">
        <v>2017</v>
      </c>
      <c r="E301" t="s">
        <v>224</v>
      </c>
      <c r="F301">
        <v>0</v>
      </c>
      <c r="G301">
        <v>0</v>
      </c>
      <c r="H301">
        <v>0</v>
      </c>
      <c r="I301">
        <v>2.0387499999999998</v>
      </c>
      <c r="J301">
        <v>0</v>
      </c>
      <c r="K301">
        <v>0</v>
      </c>
      <c r="L301">
        <v>0</v>
      </c>
      <c r="M301">
        <v>0</v>
      </c>
      <c r="N301">
        <v>2.0387499999999998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2.0387499999999998</v>
      </c>
      <c r="U301">
        <v>0</v>
      </c>
      <c r="V301">
        <v>0</v>
      </c>
      <c r="W301">
        <v>0</v>
      </c>
      <c r="X301">
        <v>0</v>
      </c>
      <c r="Y301">
        <v>0</v>
      </c>
    </row>
    <row r="302" spans="1:25" x14ac:dyDescent="0.25">
      <c r="A302">
        <v>984882114</v>
      </c>
      <c r="B302">
        <v>2692017</v>
      </c>
      <c r="C302">
        <v>269</v>
      </c>
      <c r="D302">
        <v>2017</v>
      </c>
      <c r="E302" t="s">
        <v>90</v>
      </c>
      <c r="F302">
        <v>13734.758979206001</v>
      </c>
      <c r="G302">
        <v>14207.9962192817</v>
      </c>
      <c r="H302">
        <v>5474.3213610585999</v>
      </c>
      <c r="I302">
        <v>766.08771610560098</v>
      </c>
      <c r="J302">
        <v>1166.0029665976999</v>
      </c>
      <c r="K302">
        <v>0</v>
      </c>
      <c r="L302">
        <v>11.966918714555799</v>
      </c>
      <c r="M302">
        <v>604.87334593572803</v>
      </c>
      <c r="N302">
        <v>23783.684255482101</v>
      </c>
      <c r="O302">
        <v>25425.74</v>
      </c>
      <c r="P302">
        <v>461</v>
      </c>
      <c r="Q302">
        <v>319526.63</v>
      </c>
      <c r="R302">
        <v>15232</v>
      </c>
      <c r="S302">
        <v>922.06066350710898</v>
      </c>
      <c r="T302">
        <v>58163.791973989202</v>
      </c>
      <c r="U302">
        <v>40013.94</v>
      </c>
      <c r="V302">
        <v>1042.26</v>
      </c>
      <c r="W302">
        <v>22298.43</v>
      </c>
      <c r="X302">
        <v>5504.36</v>
      </c>
      <c r="Y302">
        <v>1</v>
      </c>
    </row>
    <row r="303" spans="1:25" x14ac:dyDescent="0.25">
      <c r="A303">
        <v>984882114</v>
      </c>
      <c r="B303">
        <v>2692019</v>
      </c>
      <c r="C303">
        <v>269</v>
      </c>
      <c r="D303">
        <v>2019</v>
      </c>
      <c r="E303" t="s">
        <v>90</v>
      </c>
      <c r="F303">
        <v>16197.2419642857</v>
      </c>
      <c r="G303">
        <v>17270.138392857101</v>
      </c>
      <c r="H303">
        <v>8917.1669642857105</v>
      </c>
      <c r="I303">
        <v>766.08771610560098</v>
      </c>
      <c r="J303">
        <v>1166.0029665976999</v>
      </c>
      <c r="K303">
        <v>0</v>
      </c>
      <c r="L303">
        <v>227.116964285714</v>
      </c>
      <c r="M303">
        <v>1966.9767857142899</v>
      </c>
      <c r="N303">
        <v>24288.210325560402</v>
      </c>
      <c r="O303">
        <v>46174.17</v>
      </c>
      <c r="P303">
        <v>939</v>
      </c>
      <c r="Q303">
        <v>430021.64</v>
      </c>
      <c r="R303">
        <v>9663</v>
      </c>
      <c r="S303">
        <v>1214.14981949459</v>
      </c>
      <c r="T303">
        <v>60628.444360055</v>
      </c>
      <c r="U303">
        <v>40854.239999999998</v>
      </c>
      <c r="V303">
        <v>1042.26</v>
      </c>
      <c r="W303">
        <v>22441.77</v>
      </c>
      <c r="X303">
        <v>3899.08</v>
      </c>
      <c r="Y303">
        <v>1</v>
      </c>
    </row>
    <row r="304" spans="1:25" x14ac:dyDescent="0.25">
      <c r="A304">
        <v>984882114</v>
      </c>
      <c r="B304">
        <v>2692018</v>
      </c>
      <c r="C304">
        <v>269</v>
      </c>
      <c r="D304">
        <v>2018</v>
      </c>
      <c r="E304" t="s">
        <v>90</v>
      </c>
      <c r="F304">
        <v>10603.3759191176</v>
      </c>
      <c r="G304">
        <v>9778.2104779411802</v>
      </c>
      <c r="H304">
        <v>3027.7224264705901</v>
      </c>
      <c r="I304">
        <v>766.08771610560098</v>
      </c>
      <c r="J304">
        <v>1166.0029665976999</v>
      </c>
      <c r="K304">
        <v>0</v>
      </c>
      <c r="L304">
        <v>280.34466911764702</v>
      </c>
      <c r="M304">
        <v>1546.65625</v>
      </c>
      <c r="N304">
        <v>17458.953734173901</v>
      </c>
      <c r="O304">
        <v>38941.56</v>
      </c>
      <c r="P304">
        <v>382</v>
      </c>
      <c r="Q304">
        <v>333695.92</v>
      </c>
      <c r="R304">
        <v>15656</v>
      </c>
      <c r="S304">
        <v>581.70110701107001</v>
      </c>
      <c r="T304">
        <v>53269.485061184998</v>
      </c>
      <c r="U304">
        <v>39825.870000000003</v>
      </c>
      <c r="V304">
        <v>1042.26</v>
      </c>
      <c r="W304">
        <v>22375.22</v>
      </c>
      <c r="X304">
        <v>5504.36</v>
      </c>
      <c r="Y304">
        <v>1</v>
      </c>
    </row>
    <row r="305" spans="1:25" x14ac:dyDescent="0.25">
      <c r="A305">
        <v>984882114</v>
      </c>
      <c r="B305">
        <v>2692020</v>
      </c>
      <c r="C305">
        <v>269</v>
      </c>
      <c r="D305">
        <v>2020</v>
      </c>
      <c r="E305" t="s">
        <v>90</v>
      </c>
      <c r="F305">
        <v>18611</v>
      </c>
      <c r="G305">
        <v>17304</v>
      </c>
      <c r="H305">
        <v>9903</v>
      </c>
      <c r="I305">
        <v>766.08771610560098</v>
      </c>
      <c r="J305">
        <v>1166.0029665976999</v>
      </c>
      <c r="K305">
        <v>0</v>
      </c>
      <c r="L305">
        <v>1049</v>
      </c>
      <c r="M305">
        <v>1563</v>
      </c>
      <c r="N305">
        <v>25332.0906827033</v>
      </c>
      <c r="O305">
        <v>51021.16</v>
      </c>
      <c r="P305">
        <v>1085</v>
      </c>
      <c r="Q305">
        <v>461118.53</v>
      </c>
      <c r="R305">
        <v>12329</v>
      </c>
      <c r="S305">
        <v>1099</v>
      </c>
      <c r="T305">
        <v>66220.284717703296</v>
      </c>
      <c r="U305">
        <v>40854.239999999998</v>
      </c>
      <c r="V305">
        <v>1076.6199999999999</v>
      </c>
      <c r="W305">
        <v>25615.85</v>
      </c>
      <c r="X305">
        <v>3899.08</v>
      </c>
      <c r="Y305">
        <v>1</v>
      </c>
    </row>
    <row r="306" spans="1:25" x14ac:dyDescent="0.25">
      <c r="A306">
        <v>984882114</v>
      </c>
      <c r="B306">
        <v>2692016</v>
      </c>
      <c r="C306">
        <v>269</v>
      </c>
      <c r="D306">
        <v>2016</v>
      </c>
      <c r="E306" t="s">
        <v>90</v>
      </c>
      <c r="F306">
        <v>15425.4153696498</v>
      </c>
      <c r="G306">
        <v>14047.126459143999</v>
      </c>
      <c r="H306">
        <v>6450.3025291828799</v>
      </c>
      <c r="I306">
        <v>766.08771610560098</v>
      </c>
      <c r="J306">
        <v>1166.0029665976999</v>
      </c>
      <c r="K306">
        <v>0</v>
      </c>
      <c r="L306">
        <v>0</v>
      </c>
      <c r="M306">
        <v>1380.52821011673</v>
      </c>
      <c r="N306">
        <v>23573.801772197501</v>
      </c>
      <c r="O306">
        <v>13073.44</v>
      </c>
      <c r="P306">
        <v>427</v>
      </c>
      <c r="Q306">
        <v>310185.14</v>
      </c>
      <c r="R306">
        <v>12918</v>
      </c>
      <c r="S306">
        <v>1708.9922779922799</v>
      </c>
      <c r="T306">
        <v>55275.610920189698</v>
      </c>
      <c r="U306">
        <v>39950.99</v>
      </c>
      <c r="V306">
        <v>1042.26</v>
      </c>
      <c r="W306">
        <v>23119.82</v>
      </c>
      <c r="X306">
        <v>5504.36</v>
      </c>
      <c r="Y306">
        <v>1</v>
      </c>
    </row>
    <row r="307" spans="1:25" x14ac:dyDescent="0.25">
      <c r="A307">
        <v>923819177</v>
      </c>
      <c r="B307">
        <v>2742019</v>
      </c>
      <c r="C307">
        <v>274</v>
      </c>
      <c r="D307">
        <v>2019</v>
      </c>
      <c r="E307" t="s">
        <v>274</v>
      </c>
      <c r="F307">
        <v>598.10892857142903</v>
      </c>
      <c r="G307">
        <v>889.96964285714296</v>
      </c>
      <c r="H307">
        <v>0</v>
      </c>
      <c r="I307">
        <v>148.26262953430799</v>
      </c>
      <c r="J307">
        <v>0</v>
      </c>
      <c r="K307">
        <v>0</v>
      </c>
      <c r="L307">
        <v>0</v>
      </c>
      <c r="M307">
        <v>0</v>
      </c>
      <c r="N307">
        <v>1636.3412009628801</v>
      </c>
      <c r="O307">
        <v>0</v>
      </c>
      <c r="P307">
        <v>0</v>
      </c>
      <c r="Q307">
        <v>14915.68</v>
      </c>
      <c r="R307">
        <v>1339</v>
      </c>
      <c r="S307">
        <v>0</v>
      </c>
      <c r="T307">
        <v>3743.4987209628798</v>
      </c>
      <c r="U307">
        <v>966.71</v>
      </c>
      <c r="V307">
        <v>0</v>
      </c>
      <c r="W307">
        <v>1474.2</v>
      </c>
      <c r="X307">
        <v>62.08</v>
      </c>
      <c r="Y307">
        <v>0</v>
      </c>
    </row>
    <row r="308" spans="1:25" x14ac:dyDescent="0.25">
      <c r="A308">
        <v>923819177</v>
      </c>
      <c r="B308">
        <v>2742020</v>
      </c>
      <c r="C308">
        <v>274</v>
      </c>
      <c r="D308">
        <v>2020</v>
      </c>
      <c r="E308" t="s">
        <v>274</v>
      </c>
      <c r="F308">
        <v>155</v>
      </c>
      <c r="G308">
        <v>799</v>
      </c>
      <c r="H308">
        <v>90</v>
      </c>
      <c r="I308">
        <v>148.26262953430799</v>
      </c>
      <c r="J308">
        <v>0</v>
      </c>
      <c r="K308">
        <v>0</v>
      </c>
      <c r="L308">
        <v>0</v>
      </c>
      <c r="M308">
        <v>0</v>
      </c>
      <c r="N308">
        <v>1012.26262953431</v>
      </c>
      <c r="O308">
        <v>0</v>
      </c>
      <c r="P308">
        <v>0</v>
      </c>
      <c r="Q308">
        <v>13684.49</v>
      </c>
      <c r="R308">
        <v>1375</v>
      </c>
      <c r="S308">
        <v>0</v>
      </c>
      <c r="T308">
        <v>3092.01386453431</v>
      </c>
      <c r="U308">
        <v>966.71</v>
      </c>
      <c r="V308">
        <v>0</v>
      </c>
      <c r="W308">
        <v>2132.29</v>
      </c>
      <c r="X308">
        <v>62.08</v>
      </c>
      <c r="Y308">
        <v>0</v>
      </c>
    </row>
    <row r="309" spans="1:25" x14ac:dyDescent="0.25">
      <c r="A309">
        <v>923819177</v>
      </c>
      <c r="B309">
        <v>2742017</v>
      </c>
      <c r="C309">
        <v>274</v>
      </c>
      <c r="D309">
        <v>2017</v>
      </c>
      <c r="E309" t="s">
        <v>274</v>
      </c>
      <c r="F309">
        <v>359.00756143667297</v>
      </c>
      <c r="G309">
        <v>1111.83553875236</v>
      </c>
      <c r="H309">
        <v>0</v>
      </c>
      <c r="I309">
        <v>148.26262953430799</v>
      </c>
      <c r="J309">
        <v>0</v>
      </c>
      <c r="K309">
        <v>0</v>
      </c>
      <c r="L309">
        <v>0</v>
      </c>
      <c r="M309">
        <v>0</v>
      </c>
      <c r="N309">
        <v>1619.1057297233399</v>
      </c>
      <c r="O309">
        <v>0</v>
      </c>
      <c r="P309">
        <v>0</v>
      </c>
      <c r="Q309">
        <v>9675.7999999999993</v>
      </c>
      <c r="R309">
        <v>1180</v>
      </c>
      <c r="S309">
        <v>0</v>
      </c>
      <c r="T309">
        <v>3297.4094297233401</v>
      </c>
      <c r="U309">
        <v>966.71</v>
      </c>
      <c r="V309">
        <v>0</v>
      </c>
      <c r="W309">
        <v>1401.07</v>
      </c>
      <c r="X309">
        <v>62.08</v>
      </c>
      <c r="Y309">
        <v>0</v>
      </c>
    </row>
    <row r="310" spans="1:25" x14ac:dyDescent="0.25">
      <c r="A310">
        <v>923819177</v>
      </c>
      <c r="B310">
        <v>2742016</v>
      </c>
      <c r="C310">
        <v>274</v>
      </c>
      <c r="D310">
        <v>2016</v>
      </c>
      <c r="E310" t="s">
        <v>274</v>
      </c>
      <c r="F310">
        <v>462.41536964980497</v>
      </c>
      <c r="G310">
        <v>953.94163424124497</v>
      </c>
      <c r="H310">
        <v>0</v>
      </c>
      <c r="I310">
        <v>148.26262953430799</v>
      </c>
      <c r="J310">
        <v>0</v>
      </c>
      <c r="K310">
        <v>0</v>
      </c>
      <c r="L310">
        <v>0</v>
      </c>
      <c r="M310">
        <v>0</v>
      </c>
      <c r="N310">
        <v>1564.61963342536</v>
      </c>
      <c r="O310">
        <v>0</v>
      </c>
      <c r="P310">
        <v>0</v>
      </c>
      <c r="Q310">
        <v>10522.18</v>
      </c>
      <c r="R310">
        <v>1226</v>
      </c>
      <c r="S310">
        <v>0</v>
      </c>
      <c r="T310">
        <v>3332.5119034253598</v>
      </c>
      <c r="U310">
        <v>966.71</v>
      </c>
      <c r="V310">
        <v>0</v>
      </c>
      <c r="W310">
        <v>1401.07</v>
      </c>
      <c r="X310">
        <v>62.08</v>
      </c>
      <c r="Y310">
        <v>0</v>
      </c>
    </row>
    <row r="311" spans="1:25" x14ac:dyDescent="0.25">
      <c r="A311">
        <v>923819177</v>
      </c>
      <c r="B311">
        <v>2742018</v>
      </c>
      <c r="C311">
        <v>274</v>
      </c>
      <c r="D311">
        <v>2018</v>
      </c>
      <c r="E311" t="s">
        <v>274</v>
      </c>
      <c r="F311">
        <v>545.87867647058795</v>
      </c>
      <c r="G311">
        <v>820.93382352941205</v>
      </c>
      <c r="H311">
        <v>0</v>
      </c>
      <c r="I311">
        <v>148.26262953430799</v>
      </c>
      <c r="J311">
        <v>0</v>
      </c>
      <c r="K311">
        <v>0</v>
      </c>
      <c r="L311">
        <v>0</v>
      </c>
      <c r="M311">
        <v>0</v>
      </c>
      <c r="N311">
        <v>1515.07512953431</v>
      </c>
      <c r="O311">
        <v>0</v>
      </c>
      <c r="P311">
        <v>0</v>
      </c>
      <c r="Q311">
        <v>15791.35</v>
      </c>
      <c r="R311">
        <v>1181</v>
      </c>
      <c r="S311">
        <v>0</v>
      </c>
      <c r="T311">
        <v>3509.3296545343101</v>
      </c>
      <c r="U311">
        <v>966.71</v>
      </c>
      <c r="V311">
        <v>0</v>
      </c>
      <c r="W311">
        <v>1474.2</v>
      </c>
      <c r="X311">
        <v>62.08</v>
      </c>
      <c r="Y311">
        <v>0</v>
      </c>
    </row>
    <row r="312" spans="1:25" x14ac:dyDescent="0.25">
      <c r="A312">
        <v>971589752</v>
      </c>
      <c r="B312">
        <v>2752017</v>
      </c>
      <c r="C312">
        <v>275</v>
      </c>
      <c r="D312">
        <v>2017</v>
      </c>
      <c r="E312" t="s">
        <v>91</v>
      </c>
      <c r="F312">
        <v>2771.9735349716402</v>
      </c>
      <c r="G312">
        <v>1726.5</v>
      </c>
      <c r="H312">
        <v>734.33364839319495</v>
      </c>
      <c r="I312">
        <v>254.97635003665701</v>
      </c>
      <c r="J312">
        <v>0</v>
      </c>
      <c r="K312">
        <v>0</v>
      </c>
      <c r="L312">
        <v>0</v>
      </c>
      <c r="M312">
        <v>0</v>
      </c>
      <c r="N312">
        <v>4019.1162366151102</v>
      </c>
      <c r="O312">
        <v>586.80999999999995</v>
      </c>
      <c r="P312">
        <v>21</v>
      </c>
      <c r="Q312">
        <v>59732.41</v>
      </c>
      <c r="R312">
        <v>3673</v>
      </c>
      <c r="S312">
        <v>1040.10995260664</v>
      </c>
      <c r="T312">
        <v>11859.6660192217</v>
      </c>
      <c r="U312">
        <v>7612.09</v>
      </c>
      <c r="V312">
        <v>0</v>
      </c>
      <c r="W312">
        <v>9663.2199999999993</v>
      </c>
      <c r="X312">
        <v>339.11</v>
      </c>
      <c r="Y312">
        <v>1</v>
      </c>
    </row>
    <row r="313" spans="1:25" x14ac:dyDescent="0.25">
      <c r="A313">
        <v>971589752</v>
      </c>
      <c r="B313">
        <v>2752016</v>
      </c>
      <c r="C313">
        <v>275</v>
      </c>
      <c r="D313">
        <v>2016</v>
      </c>
      <c r="E313" t="s">
        <v>91</v>
      </c>
      <c r="F313">
        <v>5681.1031128404702</v>
      </c>
      <c r="G313">
        <v>2117.2577821011701</v>
      </c>
      <c r="H313">
        <v>272.07490272373502</v>
      </c>
      <c r="I313">
        <v>254.97635003665701</v>
      </c>
      <c r="J313">
        <v>0</v>
      </c>
      <c r="K313">
        <v>0</v>
      </c>
      <c r="L313">
        <v>0</v>
      </c>
      <c r="M313">
        <v>0</v>
      </c>
      <c r="N313">
        <v>7781.2623422545603</v>
      </c>
      <c r="O313">
        <v>608.02</v>
      </c>
      <c r="P313">
        <v>21</v>
      </c>
      <c r="Q313">
        <v>59848.56</v>
      </c>
      <c r="R313">
        <v>3805</v>
      </c>
      <c r="S313">
        <v>0</v>
      </c>
      <c r="T313">
        <v>14720.776212254599</v>
      </c>
      <c r="U313">
        <v>7612.09</v>
      </c>
      <c r="V313">
        <v>0</v>
      </c>
      <c r="W313">
        <v>9663.2199999999993</v>
      </c>
      <c r="X313">
        <v>339.11</v>
      </c>
      <c r="Y313">
        <v>1</v>
      </c>
    </row>
    <row r="314" spans="1:25" x14ac:dyDescent="0.25">
      <c r="A314">
        <v>971589752</v>
      </c>
      <c r="B314">
        <v>2752018</v>
      </c>
      <c r="C314">
        <v>275</v>
      </c>
      <c r="D314">
        <v>2018</v>
      </c>
      <c r="E314" t="s">
        <v>91</v>
      </c>
      <c r="F314">
        <v>3862.4090073529401</v>
      </c>
      <c r="G314">
        <v>1639.7518382352901</v>
      </c>
      <c r="H314">
        <v>479.230698529412</v>
      </c>
      <c r="I314">
        <v>254.97635003665701</v>
      </c>
      <c r="J314">
        <v>0</v>
      </c>
      <c r="K314">
        <v>0</v>
      </c>
      <c r="L314">
        <v>0</v>
      </c>
      <c r="M314">
        <v>0</v>
      </c>
      <c r="N314">
        <v>5277.9064970954796</v>
      </c>
      <c r="O314">
        <v>565.6</v>
      </c>
      <c r="P314">
        <v>21</v>
      </c>
      <c r="Q314">
        <v>64097.63</v>
      </c>
      <c r="R314">
        <v>3573</v>
      </c>
      <c r="S314">
        <v>3222.1273062730602</v>
      </c>
      <c r="T314">
        <v>15424.1901483685</v>
      </c>
      <c r="U314">
        <v>7612.09</v>
      </c>
      <c r="V314">
        <v>0</v>
      </c>
      <c r="W314">
        <v>9663.2199999999993</v>
      </c>
      <c r="X314">
        <v>339.11</v>
      </c>
      <c r="Y314">
        <v>1</v>
      </c>
    </row>
    <row r="315" spans="1:25" x14ac:dyDescent="0.25">
      <c r="A315">
        <v>971589752</v>
      </c>
      <c r="B315">
        <v>2752019</v>
      </c>
      <c r="C315">
        <v>275</v>
      </c>
      <c r="D315">
        <v>2019</v>
      </c>
      <c r="E315" t="s">
        <v>91</v>
      </c>
      <c r="F315">
        <v>4357.3571428571404</v>
      </c>
      <c r="G315">
        <v>1335.9821428571399</v>
      </c>
      <c r="H315">
        <v>386.40714285714301</v>
      </c>
      <c r="I315">
        <v>254.97635003665701</v>
      </c>
      <c r="J315">
        <v>0</v>
      </c>
      <c r="K315">
        <v>0</v>
      </c>
      <c r="L315">
        <v>0</v>
      </c>
      <c r="M315">
        <v>0</v>
      </c>
      <c r="N315">
        <v>5561.9084928938</v>
      </c>
      <c r="O315">
        <v>544.39</v>
      </c>
      <c r="P315">
        <v>21</v>
      </c>
      <c r="Q315">
        <v>64797.56</v>
      </c>
      <c r="R315">
        <v>3740</v>
      </c>
      <c r="S315">
        <v>655.17509025270795</v>
      </c>
      <c r="T315">
        <v>13343.1940081465</v>
      </c>
      <c r="U315">
        <v>7612.09</v>
      </c>
      <c r="V315">
        <v>0</v>
      </c>
      <c r="W315">
        <v>9663.2199999999993</v>
      </c>
      <c r="X315">
        <v>339.11</v>
      </c>
      <c r="Y315">
        <v>1</v>
      </c>
    </row>
    <row r="316" spans="1:25" x14ac:dyDescent="0.25">
      <c r="A316">
        <v>971589752</v>
      </c>
      <c r="B316">
        <v>2752020</v>
      </c>
      <c r="C316">
        <v>275</v>
      </c>
      <c r="D316">
        <v>2020</v>
      </c>
      <c r="E316" t="s">
        <v>91</v>
      </c>
      <c r="F316">
        <v>3708</v>
      </c>
      <c r="G316">
        <v>2468</v>
      </c>
      <c r="H316">
        <v>1693</v>
      </c>
      <c r="I316">
        <v>254.97635003665701</v>
      </c>
      <c r="J316">
        <v>0</v>
      </c>
      <c r="K316">
        <v>0</v>
      </c>
      <c r="L316">
        <v>0</v>
      </c>
      <c r="M316">
        <v>0</v>
      </c>
      <c r="N316">
        <v>4737.9763500366598</v>
      </c>
      <c r="O316">
        <v>524.19000000000005</v>
      </c>
      <c r="P316">
        <v>20</v>
      </c>
      <c r="Q316">
        <v>82810.91</v>
      </c>
      <c r="R316">
        <v>4134</v>
      </c>
      <c r="S316">
        <v>761</v>
      </c>
      <c r="T316">
        <v>13944.7340000367</v>
      </c>
      <c r="U316">
        <v>7612.09</v>
      </c>
      <c r="V316">
        <v>0</v>
      </c>
      <c r="W316">
        <v>9934.4599999999991</v>
      </c>
      <c r="X316">
        <v>368.35</v>
      </c>
      <c r="Y316">
        <v>1</v>
      </c>
    </row>
    <row r="317" spans="1:25" x14ac:dyDescent="0.25">
      <c r="A317">
        <v>917537534</v>
      </c>
      <c r="B317">
        <v>2942019</v>
      </c>
      <c r="C317">
        <v>294</v>
      </c>
      <c r="D317">
        <v>2019</v>
      </c>
      <c r="E317" t="s">
        <v>226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</row>
    <row r="318" spans="1:25" x14ac:dyDescent="0.25">
      <c r="A318">
        <v>917537534</v>
      </c>
      <c r="B318">
        <v>2942020</v>
      </c>
      <c r="C318">
        <v>294</v>
      </c>
      <c r="D318">
        <v>2020</v>
      </c>
      <c r="E318" t="s">
        <v>226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11214.96</v>
      </c>
      <c r="X318">
        <v>0</v>
      </c>
      <c r="Y318">
        <v>0</v>
      </c>
    </row>
    <row r="319" spans="1:25" x14ac:dyDescent="0.25">
      <c r="A319">
        <v>917537534</v>
      </c>
      <c r="B319">
        <v>2942017</v>
      </c>
      <c r="C319">
        <v>294</v>
      </c>
      <c r="D319">
        <v>2017</v>
      </c>
      <c r="E319" t="s">
        <v>226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</row>
    <row r="320" spans="1:25" x14ac:dyDescent="0.25">
      <c r="A320">
        <v>917537534</v>
      </c>
      <c r="B320">
        <v>2942018</v>
      </c>
      <c r="C320">
        <v>294</v>
      </c>
      <c r="D320">
        <v>2018</v>
      </c>
      <c r="E320" t="s">
        <v>226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</row>
    <row r="321" spans="1:25" x14ac:dyDescent="0.25">
      <c r="A321">
        <v>917537534</v>
      </c>
      <c r="B321">
        <v>2942016</v>
      </c>
      <c r="C321">
        <v>294</v>
      </c>
      <c r="D321">
        <v>2016</v>
      </c>
      <c r="E321" t="s">
        <v>226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</row>
    <row r="322" spans="1:25" x14ac:dyDescent="0.25">
      <c r="A322">
        <v>916319908</v>
      </c>
      <c r="B322">
        <v>2952020</v>
      </c>
      <c r="C322">
        <v>295</v>
      </c>
      <c r="D322">
        <v>2020</v>
      </c>
      <c r="E322" t="s">
        <v>92</v>
      </c>
      <c r="F322">
        <v>3694</v>
      </c>
      <c r="G322">
        <v>2966</v>
      </c>
      <c r="H322">
        <v>1712</v>
      </c>
      <c r="I322">
        <v>321.68331913631101</v>
      </c>
      <c r="J322">
        <v>0</v>
      </c>
      <c r="K322">
        <v>0</v>
      </c>
      <c r="L322">
        <v>0</v>
      </c>
      <c r="M322">
        <v>0</v>
      </c>
      <c r="N322">
        <v>5269.6833191363103</v>
      </c>
      <c r="O322">
        <v>0</v>
      </c>
      <c r="P322">
        <v>26</v>
      </c>
      <c r="Q322">
        <v>44596.55</v>
      </c>
      <c r="R322">
        <v>1939</v>
      </c>
      <c r="S322">
        <v>119</v>
      </c>
      <c r="T322">
        <v>9650.40564413631</v>
      </c>
      <c r="U322">
        <v>7681.34</v>
      </c>
      <c r="V322">
        <v>0</v>
      </c>
      <c r="W322">
        <v>8743.86</v>
      </c>
      <c r="X322">
        <v>2117.06</v>
      </c>
      <c r="Y322">
        <v>1</v>
      </c>
    </row>
    <row r="323" spans="1:25" x14ac:dyDescent="0.25">
      <c r="A323">
        <v>916319908</v>
      </c>
      <c r="B323">
        <v>2952017</v>
      </c>
      <c r="C323">
        <v>295</v>
      </c>
      <c r="D323">
        <v>2017</v>
      </c>
      <c r="E323" t="s">
        <v>92</v>
      </c>
      <c r="F323">
        <v>3141.8601134215501</v>
      </c>
      <c r="G323">
        <v>2779.5888468809098</v>
      </c>
      <c r="H323">
        <v>1338.1190926275999</v>
      </c>
      <c r="I323">
        <v>321.68331913631101</v>
      </c>
      <c r="J323">
        <v>0</v>
      </c>
      <c r="K323">
        <v>0</v>
      </c>
      <c r="L323">
        <v>0</v>
      </c>
      <c r="M323">
        <v>0</v>
      </c>
      <c r="N323">
        <v>4905.0131868111703</v>
      </c>
      <c r="O323">
        <v>117.16</v>
      </c>
      <c r="P323">
        <v>45</v>
      </c>
      <c r="Q323">
        <v>37019.53</v>
      </c>
      <c r="R323">
        <v>2396</v>
      </c>
      <c r="S323">
        <v>8332.57819905213</v>
      </c>
      <c r="T323">
        <v>17591.130920863299</v>
      </c>
      <c r="U323">
        <v>7681.34</v>
      </c>
      <c r="V323">
        <v>0</v>
      </c>
      <c r="W323">
        <v>7943.33</v>
      </c>
      <c r="X323">
        <v>2117.06</v>
      </c>
      <c r="Y323">
        <v>1</v>
      </c>
    </row>
    <row r="324" spans="1:25" x14ac:dyDescent="0.25">
      <c r="A324">
        <v>916319908</v>
      </c>
      <c r="B324">
        <v>2952019</v>
      </c>
      <c r="C324">
        <v>295</v>
      </c>
      <c r="D324">
        <v>2019</v>
      </c>
      <c r="E324" t="s">
        <v>92</v>
      </c>
      <c r="F324">
        <v>3060.42678571429</v>
      </c>
      <c r="G324">
        <v>2471.5669642857101</v>
      </c>
      <c r="H324">
        <v>710.12589285714296</v>
      </c>
      <c r="I324">
        <v>321.68331913631101</v>
      </c>
      <c r="J324">
        <v>0</v>
      </c>
      <c r="K324">
        <v>0</v>
      </c>
      <c r="L324">
        <v>0</v>
      </c>
      <c r="M324">
        <v>0</v>
      </c>
      <c r="N324">
        <v>5143.5511762791702</v>
      </c>
      <c r="O324">
        <v>26.26</v>
      </c>
      <c r="P324">
        <v>45</v>
      </c>
      <c r="Q324">
        <v>37891.160000000003</v>
      </c>
      <c r="R324">
        <v>2591</v>
      </c>
      <c r="S324">
        <v>1544.26895306859</v>
      </c>
      <c r="T324">
        <v>11276.567259347799</v>
      </c>
      <c r="U324">
        <v>7681.34</v>
      </c>
      <c r="V324">
        <v>0</v>
      </c>
      <c r="W324">
        <v>8743.86</v>
      </c>
      <c r="X324">
        <v>2117.06</v>
      </c>
      <c r="Y324">
        <v>1</v>
      </c>
    </row>
    <row r="325" spans="1:25" x14ac:dyDescent="0.25">
      <c r="A325">
        <v>916319908</v>
      </c>
      <c r="B325">
        <v>2952018</v>
      </c>
      <c r="C325">
        <v>295</v>
      </c>
      <c r="D325">
        <v>2018</v>
      </c>
      <c r="E325" t="s">
        <v>92</v>
      </c>
      <c r="F325">
        <v>3751.32904411765</v>
      </c>
      <c r="G325">
        <v>3175.82904411765</v>
      </c>
      <c r="H325">
        <v>1408.07077205882</v>
      </c>
      <c r="I325">
        <v>321.68331913631101</v>
      </c>
      <c r="J325">
        <v>0</v>
      </c>
      <c r="K325">
        <v>0</v>
      </c>
      <c r="L325">
        <v>0</v>
      </c>
      <c r="M325">
        <v>0</v>
      </c>
      <c r="N325">
        <v>5840.7706353127796</v>
      </c>
      <c r="O325">
        <v>71.709999999999994</v>
      </c>
      <c r="P325">
        <v>45</v>
      </c>
      <c r="Q325">
        <v>40382.83</v>
      </c>
      <c r="R325">
        <v>2405</v>
      </c>
      <c r="S325">
        <v>1028.8450184501801</v>
      </c>
      <c r="T325">
        <v>11403.024463763</v>
      </c>
      <c r="U325">
        <v>7681.34</v>
      </c>
      <c r="V325">
        <v>0</v>
      </c>
      <c r="W325">
        <v>8743.86</v>
      </c>
      <c r="X325">
        <v>2117.06</v>
      </c>
      <c r="Y325">
        <v>1</v>
      </c>
    </row>
    <row r="326" spans="1:25" x14ac:dyDescent="0.25">
      <c r="A326">
        <v>916319908</v>
      </c>
      <c r="B326">
        <v>2952016</v>
      </c>
      <c r="C326">
        <v>295</v>
      </c>
      <c r="D326">
        <v>2016</v>
      </c>
      <c r="E326" t="s">
        <v>92</v>
      </c>
      <c r="F326">
        <v>3286.17217898833</v>
      </c>
      <c r="G326">
        <v>2407.2470817120602</v>
      </c>
      <c r="H326">
        <v>1710.82490272374</v>
      </c>
      <c r="I326">
        <v>321.68331913631101</v>
      </c>
      <c r="J326">
        <v>0</v>
      </c>
      <c r="K326">
        <v>0</v>
      </c>
      <c r="L326">
        <v>0</v>
      </c>
      <c r="M326">
        <v>0</v>
      </c>
      <c r="N326">
        <v>4304.2776771129702</v>
      </c>
      <c r="O326">
        <v>162.61000000000001</v>
      </c>
      <c r="P326">
        <v>45</v>
      </c>
      <c r="Q326">
        <v>39439.49</v>
      </c>
      <c r="R326">
        <v>2155</v>
      </c>
      <c r="S326">
        <v>449.449806949807</v>
      </c>
      <c r="T326">
        <v>8993.2356340627703</v>
      </c>
      <c r="U326">
        <v>7681.34</v>
      </c>
      <c r="V326">
        <v>0</v>
      </c>
      <c r="W326">
        <v>8531.9699999999993</v>
      </c>
      <c r="X326">
        <v>2117.06</v>
      </c>
      <c r="Y326">
        <v>1</v>
      </c>
    </row>
    <row r="327" spans="1:25" x14ac:dyDescent="0.25">
      <c r="A327">
        <v>953681781</v>
      </c>
      <c r="B327">
        <v>3062019</v>
      </c>
      <c r="C327">
        <v>306</v>
      </c>
      <c r="D327">
        <v>2019</v>
      </c>
      <c r="E327" t="s">
        <v>227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</row>
    <row r="328" spans="1:25" x14ac:dyDescent="0.25">
      <c r="A328">
        <v>953681781</v>
      </c>
      <c r="B328">
        <v>3062017</v>
      </c>
      <c r="C328">
        <v>306</v>
      </c>
      <c r="D328">
        <v>2017</v>
      </c>
      <c r="E328" t="s">
        <v>227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</row>
    <row r="329" spans="1:25" x14ac:dyDescent="0.25">
      <c r="A329">
        <v>953681781</v>
      </c>
      <c r="B329">
        <v>3062018</v>
      </c>
      <c r="C329">
        <v>306</v>
      </c>
      <c r="D329">
        <v>2018</v>
      </c>
      <c r="E329" t="s">
        <v>227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</row>
    <row r="330" spans="1:25" x14ac:dyDescent="0.25">
      <c r="A330">
        <v>953681781</v>
      </c>
      <c r="B330">
        <v>3062020</v>
      </c>
      <c r="C330">
        <v>306</v>
      </c>
      <c r="D330">
        <v>2020</v>
      </c>
      <c r="E330" t="s">
        <v>227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65.8</v>
      </c>
      <c r="X330">
        <v>0</v>
      </c>
      <c r="Y330">
        <v>0</v>
      </c>
    </row>
    <row r="331" spans="1:25" x14ac:dyDescent="0.25">
      <c r="A331">
        <v>953681781</v>
      </c>
      <c r="B331">
        <v>3062016</v>
      </c>
      <c r="C331">
        <v>306</v>
      </c>
      <c r="D331">
        <v>2016</v>
      </c>
      <c r="E331" t="s">
        <v>227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</row>
    <row r="332" spans="1:25" x14ac:dyDescent="0.25">
      <c r="A332">
        <v>960684737</v>
      </c>
      <c r="B332">
        <v>3112017</v>
      </c>
      <c r="C332">
        <v>311</v>
      </c>
      <c r="D332">
        <v>2017</v>
      </c>
      <c r="E332" t="s">
        <v>93</v>
      </c>
      <c r="F332">
        <v>15867.046313799599</v>
      </c>
      <c r="G332">
        <v>7558.7410207939502</v>
      </c>
      <c r="H332">
        <v>957.35349716446103</v>
      </c>
      <c r="I332">
        <v>1491.24756154585</v>
      </c>
      <c r="J332">
        <v>0</v>
      </c>
      <c r="K332">
        <v>1397.0685661764701</v>
      </c>
      <c r="L332">
        <v>0</v>
      </c>
      <c r="M332">
        <v>0</v>
      </c>
      <c r="N332">
        <v>25356.749965151401</v>
      </c>
      <c r="O332">
        <v>8375.93</v>
      </c>
      <c r="P332">
        <v>703</v>
      </c>
      <c r="Q332">
        <v>331644.61</v>
      </c>
      <c r="R332">
        <v>14091</v>
      </c>
      <c r="S332">
        <v>94.652132701421806</v>
      </c>
      <c r="T332">
        <v>57756.459907852797</v>
      </c>
      <c r="U332">
        <v>34668.199999999997</v>
      </c>
      <c r="V332">
        <v>25738.9</v>
      </c>
      <c r="W332">
        <v>24165.64</v>
      </c>
      <c r="X332">
        <v>7532.1</v>
      </c>
      <c r="Y332">
        <v>1</v>
      </c>
    </row>
    <row r="333" spans="1:25" x14ac:dyDescent="0.25">
      <c r="A333">
        <v>960684737</v>
      </c>
      <c r="B333">
        <v>3112018</v>
      </c>
      <c r="C333">
        <v>311</v>
      </c>
      <c r="D333">
        <v>2018</v>
      </c>
      <c r="E333" t="s">
        <v>93</v>
      </c>
      <c r="F333">
        <v>13856.431985294101</v>
      </c>
      <c r="G333">
        <v>8788.0119485294108</v>
      </c>
      <c r="H333">
        <v>836.80238970588198</v>
      </c>
      <c r="I333">
        <v>1491.24756154585</v>
      </c>
      <c r="J333">
        <v>0</v>
      </c>
      <c r="K333">
        <v>1397.0685661764701</v>
      </c>
      <c r="L333">
        <v>0</v>
      </c>
      <c r="M333">
        <v>0</v>
      </c>
      <c r="N333">
        <v>24695.957671839999</v>
      </c>
      <c r="O333">
        <v>7680.04</v>
      </c>
      <c r="P333">
        <v>689</v>
      </c>
      <c r="Q333">
        <v>334602.90000000002</v>
      </c>
      <c r="R333">
        <v>14484</v>
      </c>
      <c r="S333">
        <v>97.295202952029499</v>
      </c>
      <c r="T333">
        <v>57593.824284791997</v>
      </c>
      <c r="U333">
        <v>34668.199999999997</v>
      </c>
      <c r="V333">
        <v>25738.9</v>
      </c>
      <c r="W333">
        <v>24200.19</v>
      </c>
      <c r="X333">
        <v>7532.1</v>
      </c>
      <c r="Y333">
        <v>1</v>
      </c>
    </row>
    <row r="334" spans="1:25" x14ac:dyDescent="0.25">
      <c r="A334">
        <v>960684737</v>
      </c>
      <c r="B334">
        <v>3112020</v>
      </c>
      <c r="C334">
        <v>311</v>
      </c>
      <c r="D334">
        <v>2020</v>
      </c>
      <c r="E334" t="s">
        <v>93</v>
      </c>
      <c r="F334">
        <v>12200</v>
      </c>
      <c r="G334">
        <v>9781</v>
      </c>
      <c r="H334">
        <v>1012</v>
      </c>
      <c r="I334">
        <v>1491.24756154585</v>
      </c>
      <c r="J334">
        <v>0</v>
      </c>
      <c r="K334">
        <v>1397.0685661764701</v>
      </c>
      <c r="L334">
        <v>0</v>
      </c>
      <c r="M334">
        <v>0</v>
      </c>
      <c r="N334">
        <v>23857.316127722301</v>
      </c>
      <c r="O334">
        <v>6389.26</v>
      </c>
      <c r="P334">
        <v>589</v>
      </c>
      <c r="Q334">
        <v>309994.25</v>
      </c>
      <c r="R334">
        <v>13361</v>
      </c>
      <c r="S334">
        <v>407</v>
      </c>
      <c r="T334">
        <v>54508.066892722301</v>
      </c>
      <c r="U334">
        <v>34668.199999999997</v>
      </c>
      <c r="V334">
        <v>25738.9</v>
      </c>
      <c r="W334">
        <v>24407.49</v>
      </c>
      <c r="X334">
        <v>7532.1</v>
      </c>
      <c r="Y334">
        <v>1</v>
      </c>
    </row>
    <row r="335" spans="1:25" x14ac:dyDescent="0.25">
      <c r="A335">
        <v>960684737</v>
      </c>
      <c r="B335">
        <v>3112019</v>
      </c>
      <c r="C335">
        <v>311</v>
      </c>
      <c r="D335">
        <v>2019</v>
      </c>
      <c r="E335" t="s">
        <v>93</v>
      </c>
      <c r="F335">
        <v>13984.65</v>
      </c>
      <c r="G335">
        <v>10965.330357142901</v>
      </c>
      <c r="H335">
        <v>971.15625</v>
      </c>
      <c r="I335">
        <v>1491.24756154585</v>
      </c>
      <c r="J335">
        <v>0</v>
      </c>
      <c r="K335">
        <v>1397.0685661764701</v>
      </c>
      <c r="L335">
        <v>0</v>
      </c>
      <c r="M335">
        <v>0</v>
      </c>
      <c r="N335">
        <v>26867.140234865201</v>
      </c>
      <c r="O335">
        <v>6984.15</v>
      </c>
      <c r="P335">
        <v>689</v>
      </c>
      <c r="Q335">
        <v>320136.67</v>
      </c>
      <c r="R335">
        <v>15033</v>
      </c>
      <c r="S335">
        <v>593.40433212996402</v>
      </c>
      <c r="T335">
        <v>60029.2667969951</v>
      </c>
      <c r="U335">
        <v>34668.199999999997</v>
      </c>
      <c r="V335">
        <v>25738.9</v>
      </c>
      <c r="W335">
        <v>24200.19</v>
      </c>
      <c r="X335">
        <v>7532.1</v>
      </c>
      <c r="Y335">
        <v>1</v>
      </c>
    </row>
    <row r="336" spans="1:25" x14ac:dyDescent="0.25">
      <c r="A336">
        <v>960684737</v>
      </c>
      <c r="B336">
        <v>3112016</v>
      </c>
      <c r="C336">
        <v>311</v>
      </c>
      <c r="D336">
        <v>2016</v>
      </c>
      <c r="E336" t="s">
        <v>93</v>
      </c>
      <c r="F336">
        <v>16402.869649805401</v>
      </c>
      <c r="G336">
        <v>9442.0068093385198</v>
      </c>
      <c r="H336">
        <v>2812.5603112840499</v>
      </c>
      <c r="I336">
        <v>1491.24756154585</v>
      </c>
      <c r="J336">
        <v>0</v>
      </c>
      <c r="K336">
        <v>1397.0685661764701</v>
      </c>
      <c r="L336">
        <v>0</v>
      </c>
      <c r="M336">
        <v>0</v>
      </c>
      <c r="N336">
        <v>25920.6322755822</v>
      </c>
      <c r="O336">
        <v>9085.9599999999991</v>
      </c>
      <c r="P336">
        <v>702</v>
      </c>
      <c r="Q336">
        <v>336387.57</v>
      </c>
      <c r="R336">
        <v>14940</v>
      </c>
      <c r="S336">
        <v>982.29150579150598</v>
      </c>
      <c r="T336">
        <v>60336.810576373697</v>
      </c>
      <c r="U336">
        <v>34668.199999999997</v>
      </c>
      <c r="V336">
        <v>25738.9</v>
      </c>
      <c r="W336">
        <v>25345.56</v>
      </c>
      <c r="X336">
        <v>7532.1</v>
      </c>
      <c r="Y336">
        <v>1</v>
      </c>
    </row>
    <row r="337" spans="1:25" x14ac:dyDescent="0.25">
      <c r="A337" s="214">
        <v>962986633</v>
      </c>
      <c r="B337" s="214">
        <v>3192019</v>
      </c>
      <c r="C337" s="214">
        <v>319</v>
      </c>
      <c r="D337" s="214">
        <v>2019</v>
      </c>
      <c r="E337" s="214" t="s">
        <v>55</v>
      </c>
      <c r="F337" s="214">
        <v>27076.2473214286</v>
      </c>
      <c r="G337" s="214">
        <v>1439.77767857143</v>
      </c>
      <c r="H337" s="214">
        <v>577.55535714285702</v>
      </c>
      <c r="I337" s="214">
        <v>2437.2900056159701</v>
      </c>
      <c r="J337" s="214">
        <v>740.58126779219504</v>
      </c>
      <c r="K337" s="214">
        <v>0</v>
      </c>
      <c r="L337" s="214">
        <v>0</v>
      </c>
      <c r="M337" s="214">
        <v>0</v>
      </c>
      <c r="N337" s="217">
        <v>31116.340916265301</v>
      </c>
      <c r="O337" s="214">
        <v>4925.7700000000004</v>
      </c>
      <c r="P337" s="214">
        <v>82</v>
      </c>
      <c r="Q337" s="214">
        <v>675065.82</v>
      </c>
      <c r="R337" s="214">
        <v>25487</v>
      </c>
      <c r="S337" s="214">
        <v>16937.3393501805</v>
      </c>
      <c r="T337" s="214">
        <v>108642.247151446</v>
      </c>
      <c r="U337" s="214">
        <v>147513.81</v>
      </c>
      <c r="V337" s="214">
        <v>0</v>
      </c>
      <c r="W337" s="214">
        <v>57861.19</v>
      </c>
      <c r="X337" s="214">
        <v>0</v>
      </c>
      <c r="Y337" s="214">
        <v>1</v>
      </c>
    </row>
    <row r="338" spans="1:25" x14ac:dyDescent="0.25">
      <c r="A338" s="214">
        <v>962986633</v>
      </c>
      <c r="B338" s="214">
        <v>3192020</v>
      </c>
      <c r="C338" s="214">
        <v>319</v>
      </c>
      <c r="D338" s="215">
        <v>2020</v>
      </c>
      <c r="E338" s="214" t="s">
        <v>55</v>
      </c>
      <c r="F338" s="214">
        <v>49526</v>
      </c>
      <c r="G338" s="214">
        <v>26127</v>
      </c>
      <c r="H338" s="214">
        <v>10293</v>
      </c>
      <c r="I338" s="214">
        <v>2437.2900056159701</v>
      </c>
      <c r="J338" s="214">
        <v>740.58126779219504</v>
      </c>
      <c r="K338" s="214">
        <v>0</v>
      </c>
      <c r="L338" s="214">
        <v>0</v>
      </c>
      <c r="M338" s="214">
        <v>0</v>
      </c>
      <c r="N338" s="216">
        <v>68537.871273408193</v>
      </c>
      <c r="O338" s="216">
        <v>4842.95</v>
      </c>
      <c r="P338" s="214">
        <v>82</v>
      </c>
      <c r="Q338" s="216">
        <v>651997.42000000004</v>
      </c>
      <c r="R338" s="214">
        <v>31674</v>
      </c>
      <c r="S338" s="214">
        <v>10358</v>
      </c>
      <c r="T338" s="214">
        <v>144479.150328408</v>
      </c>
      <c r="U338" s="214">
        <v>142284.12</v>
      </c>
      <c r="V338" s="214">
        <v>0</v>
      </c>
      <c r="W338" s="214">
        <v>53762.27</v>
      </c>
      <c r="X338" s="214">
        <v>0</v>
      </c>
      <c r="Y338" s="214">
        <v>1</v>
      </c>
    </row>
    <row r="339" spans="1:25" x14ac:dyDescent="0.25">
      <c r="A339" s="214">
        <v>962986633</v>
      </c>
      <c r="B339" s="214">
        <v>3192016</v>
      </c>
      <c r="C339" s="214">
        <v>319</v>
      </c>
      <c r="D339" s="214">
        <v>2016</v>
      </c>
      <c r="E339" s="214" t="s">
        <v>55</v>
      </c>
      <c r="F339" s="214">
        <v>27663.187743190701</v>
      </c>
      <c r="G339" s="214">
        <v>40589.544747081702</v>
      </c>
      <c r="H339" s="214">
        <v>15606.798638132301</v>
      </c>
      <c r="I339" s="214">
        <v>2437.2900056159701</v>
      </c>
      <c r="J339" s="214">
        <v>740.58126779219504</v>
      </c>
      <c r="K339" s="214">
        <v>0</v>
      </c>
      <c r="L339" s="214">
        <v>0</v>
      </c>
      <c r="M339" s="214">
        <v>0</v>
      </c>
      <c r="N339" s="217">
        <v>55823.805125548199</v>
      </c>
      <c r="O339" s="214">
        <v>5174.2299999999996</v>
      </c>
      <c r="P339" s="214">
        <v>82</v>
      </c>
      <c r="Q339" s="214">
        <v>800040.19</v>
      </c>
      <c r="R339" s="214">
        <v>39183</v>
      </c>
      <c r="S339" s="214">
        <v>46984.291505791502</v>
      </c>
      <c r="T339" s="214">
        <v>183541.63926133999</v>
      </c>
      <c r="U339" s="214">
        <v>150783.69</v>
      </c>
      <c r="V339" s="214">
        <v>0</v>
      </c>
      <c r="W339" s="214">
        <v>91767.89</v>
      </c>
      <c r="X339" s="214">
        <v>0</v>
      </c>
      <c r="Y339" s="214">
        <v>1</v>
      </c>
    </row>
    <row r="340" spans="1:25" x14ac:dyDescent="0.25">
      <c r="A340" s="214">
        <v>962986633</v>
      </c>
      <c r="B340" s="214">
        <v>3192018</v>
      </c>
      <c r="C340" s="214">
        <v>319</v>
      </c>
      <c r="D340" s="214">
        <v>2018</v>
      </c>
      <c r="E340" s="214" t="s">
        <v>55</v>
      </c>
      <c r="F340" s="214">
        <v>23515.099264705899</v>
      </c>
      <c r="G340" s="214">
        <v>16275.859375</v>
      </c>
      <c r="H340" s="214">
        <v>5703.1626838235297</v>
      </c>
      <c r="I340" s="214">
        <v>2437.2900056159701</v>
      </c>
      <c r="J340" s="214">
        <v>740.58126779219504</v>
      </c>
      <c r="K340" s="214">
        <v>0</v>
      </c>
      <c r="L340" s="214">
        <v>-95.211397058823493</v>
      </c>
      <c r="M340" s="214">
        <v>0</v>
      </c>
      <c r="N340" s="217">
        <v>37360.878626349302</v>
      </c>
      <c r="O340" s="214">
        <v>5008.59</v>
      </c>
      <c r="P340" s="214">
        <v>82</v>
      </c>
      <c r="Q340" s="214">
        <v>489833.84</v>
      </c>
      <c r="R340" s="214">
        <v>23460</v>
      </c>
      <c r="S340" s="214">
        <v>5768.3634686346904</v>
      </c>
      <c r="T340" s="214">
        <v>92155.627239983995</v>
      </c>
      <c r="U340" s="214">
        <v>148195.07</v>
      </c>
      <c r="V340" s="214">
        <v>0</v>
      </c>
      <c r="W340" s="214">
        <v>57447.54</v>
      </c>
      <c r="X340" s="214">
        <v>0</v>
      </c>
      <c r="Y340" s="214">
        <v>1</v>
      </c>
    </row>
    <row r="341" spans="1:25" x14ac:dyDescent="0.25">
      <c r="A341" s="214">
        <v>962986633</v>
      </c>
      <c r="B341" s="214">
        <v>3192017</v>
      </c>
      <c r="C341" s="214">
        <v>319</v>
      </c>
      <c r="D341" s="214">
        <v>2017</v>
      </c>
      <c r="E341" s="214" t="s">
        <v>55</v>
      </c>
      <c r="F341" s="214">
        <v>26080.2674858223</v>
      </c>
      <c r="G341" s="214">
        <v>27828.525519848801</v>
      </c>
      <c r="H341" s="214">
        <v>11450.165406427201</v>
      </c>
      <c r="I341" s="214">
        <v>2437.2900056159701</v>
      </c>
      <c r="J341" s="214">
        <v>740.58126779219504</v>
      </c>
      <c r="K341" s="214">
        <v>0</v>
      </c>
      <c r="L341" s="214">
        <v>0</v>
      </c>
      <c r="M341" s="214">
        <v>0</v>
      </c>
      <c r="N341" s="217">
        <v>45636.498872652002</v>
      </c>
      <c r="O341" s="214">
        <v>5091.41</v>
      </c>
      <c r="P341" s="214">
        <v>82</v>
      </c>
      <c r="Q341" s="214">
        <v>634302.22</v>
      </c>
      <c r="R341" s="214">
        <v>35696</v>
      </c>
      <c r="S341" s="214">
        <v>11555.0047393365</v>
      </c>
      <c r="T341" s="214">
        <v>125898.275556989</v>
      </c>
      <c r="U341" s="214">
        <v>150783.69</v>
      </c>
      <c r="V341" s="214">
        <v>0</v>
      </c>
      <c r="W341" s="214">
        <v>77020.27</v>
      </c>
      <c r="X341" s="214">
        <v>0</v>
      </c>
      <c r="Y341" s="214">
        <v>1</v>
      </c>
    </row>
    <row r="342" spans="1:25" x14ac:dyDescent="0.25">
      <c r="A342">
        <v>923050612</v>
      </c>
      <c r="B342">
        <v>3432019</v>
      </c>
      <c r="C342">
        <v>343</v>
      </c>
      <c r="D342">
        <v>2019</v>
      </c>
      <c r="E342" t="s">
        <v>94</v>
      </c>
      <c r="F342">
        <v>1115.03125</v>
      </c>
      <c r="G342">
        <v>751.23303571428596</v>
      </c>
      <c r="H342">
        <v>47.273214285714303</v>
      </c>
      <c r="I342">
        <v>99.500633221452205</v>
      </c>
      <c r="J342">
        <v>0</v>
      </c>
      <c r="K342">
        <v>0</v>
      </c>
      <c r="L342">
        <v>0</v>
      </c>
      <c r="M342">
        <v>0</v>
      </c>
      <c r="N342">
        <v>1918.49170465002</v>
      </c>
      <c r="O342">
        <v>23.23</v>
      </c>
      <c r="P342">
        <v>1</v>
      </c>
      <c r="Q342">
        <v>20633.29</v>
      </c>
      <c r="R342">
        <v>914</v>
      </c>
      <c r="S342">
        <v>0</v>
      </c>
      <c r="T342">
        <v>3897.3024846500198</v>
      </c>
      <c r="U342">
        <v>1810.17</v>
      </c>
      <c r="V342">
        <v>0</v>
      </c>
      <c r="W342">
        <v>2575.41</v>
      </c>
      <c r="X342">
        <v>277.25</v>
      </c>
      <c r="Y342">
        <v>1</v>
      </c>
    </row>
    <row r="343" spans="1:25" x14ac:dyDescent="0.25">
      <c r="A343">
        <v>923050612</v>
      </c>
      <c r="B343">
        <v>3432016</v>
      </c>
      <c r="C343">
        <v>343</v>
      </c>
      <c r="D343">
        <v>2016</v>
      </c>
      <c r="E343" t="s">
        <v>94</v>
      </c>
      <c r="F343">
        <v>1634.6887159533101</v>
      </c>
      <c r="G343">
        <v>1218.17898832685</v>
      </c>
      <c r="H343">
        <v>53.7431906614786</v>
      </c>
      <c r="I343">
        <v>99.500633221452205</v>
      </c>
      <c r="J343">
        <v>0</v>
      </c>
      <c r="K343">
        <v>0</v>
      </c>
      <c r="L343">
        <v>0</v>
      </c>
      <c r="M343">
        <v>0</v>
      </c>
      <c r="N343">
        <v>2898.6251468401301</v>
      </c>
      <c r="O343">
        <v>26.26</v>
      </c>
      <c r="P343">
        <v>1</v>
      </c>
      <c r="Q343">
        <v>22572.49</v>
      </c>
      <c r="R343">
        <v>1252</v>
      </c>
      <c r="S343">
        <v>0</v>
      </c>
      <c r="T343">
        <v>5315.4607718401303</v>
      </c>
      <c r="U343">
        <v>1810.17</v>
      </c>
      <c r="V343">
        <v>0</v>
      </c>
      <c r="W343">
        <v>2575.41</v>
      </c>
      <c r="X343">
        <v>277.25</v>
      </c>
      <c r="Y343">
        <v>1</v>
      </c>
    </row>
    <row r="344" spans="1:25" x14ac:dyDescent="0.25">
      <c r="A344">
        <v>923050612</v>
      </c>
      <c r="B344">
        <v>3432018</v>
      </c>
      <c r="C344">
        <v>343</v>
      </c>
      <c r="D344">
        <v>2018</v>
      </c>
      <c r="E344" t="s">
        <v>94</v>
      </c>
      <c r="F344">
        <v>1271.60110294118</v>
      </c>
      <c r="G344">
        <v>773.328125</v>
      </c>
      <c r="H344">
        <v>86.748161764705898</v>
      </c>
      <c r="I344">
        <v>99.500633221452205</v>
      </c>
      <c r="J344">
        <v>0</v>
      </c>
      <c r="K344">
        <v>0</v>
      </c>
      <c r="L344">
        <v>0</v>
      </c>
      <c r="M344">
        <v>0</v>
      </c>
      <c r="N344">
        <v>2057.6816993979201</v>
      </c>
      <c r="O344">
        <v>24.24</v>
      </c>
      <c r="P344">
        <v>1</v>
      </c>
      <c r="Q344">
        <v>21384.73</v>
      </c>
      <c r="R344">
        <v>1035</v>
      </c>
      <c r="S344">
        <v>0</v>
      </c>
      <c r="T344">
        <v>4196.2436543979202</v>
      </c>
      <c r="U344">
        <v>1810.17</v>
      </c>
      <c r="V344">
        <v>0</v>
      </c>
      <c r="W344">
        <v>2575.41</v>
      </c>
      <c r="X344">
        <v>277.25</v>
      </c>
      <c r="Y344">
        <v>1</v>
      </c>
    </row>
    <row r="345" spans="1:25" x14ac:dyDescent="0.25">
      <c r="A345">
        <v>923050612</v>
      </c>
      <c r="B345">
        <v>3432020</v>
      </c>
      <c r="C345">
        <v>343</v>
      </c>
      <c r="D345">
        <v>2020</v>
      </c>
      <c r="E345" t="s">
        <v>94</v>
      </c>
      <c r="F345">
        <v>1381</v>
      </c>
      <c r="G345">
        <v>629</v>
      </c>
      <c r="H345">
        <v>9</v>
      </c>
      <c r="I345">
        <v>99.500633221452205</v>
      </c>
      <c r="J345">
        <v>0</v>
      </c>
      <c r="K345">
        <v>0</v>
      </c>
      <c r="L345">
        <v>0</v>
      </c>
      <c r="M345">
        <v>0</v>
      </c>
      <c r="N345">
        <v>2100.5006332214498</v>
      </c>
      <c r="O345">
        <v>22.22</v>
      </c>
      <c r="P345">
        <v>1</v>
      </c>
      <c r="Q345">
        <v>21287.77</v>
      </c>
      <c r="R345">
        <v>936</v>
      </c>
      <c r="S345">
        <v>0</v>
      </c>
      <c r="T345">
        <v>4134.9651182214502</v>
      </c>
      <c r="U345">
        <v>1810.17</v>
      </c>
      <c r="V345">
        <v>0</v>
      </c>
      <c r="W345">
        <v>2575.41</v>
      </c>
      <c r="X345">
        <v>277.25</v>
      </c>
      <c r="Y345">
        <v>1</v>
      </c>
    </row>
    <row r="346" spans="1:25" x14ac:dyDescent="0.25">
      <c r="A346">
        <v>923050612</v>
      </c>
      <c r="B346">
        <v>3432017</v>
      </c>
      <c r="C346">
        <v>343</v>
      </c>
      <c r="D346">
        <v>2017</v>
      </c>
      <c r="E346" t="s">
        <v>94</v>
      </c>
      <c r="F346">
        <v>1969.10207939509</v>
      </c>
      <c r="G346">
        <v>762.619092627599</v>
      </c>
      <c r="H346">
        <v>38.076559546313803</v>
      </c>
      <c r="I346">
        <v>99.500633221452205</v>
      </c>
      <c r="J346">
        <v>0</v>
      </c>
      <c r="K346">
        <v>0</v>
      </c>
      <c r="L346">
        <v>0</v>
      </c>
      <c r="M346">
        <v>0</v>
      </c>
      <c r="N346">
        <v>2793.14524569782</v>
      </c>
      <c r="O346">
        <v>25.25</v>
      </c>
      <c r="P346">
        <v>1</v>
      </c>
      <c r="Q346">
        <v>21980.63</v>
      </c>
      <c r="R346">
        <v>1233</v>
      </c>
      <c r="S346">
        <v>0</v>
      </c>
      <c r="T346">
        <v>5160.4480656978203</v>
      </c>
      <c r="U346">
        <v>1810.17</v>
      </c>
      <c r="V346">
        <v>0</v>
      </c>
      <c r="W346">
        <v>2575.41</v>
      </c>
      <c r="X346">
        <v>277.25</v>
      </c>
      <c r="Y346">
        <v>1</v>
      </c>
    </row>
    <row r="347" spans="1:25" x14ac:dyDescent="0.25">
      <c r="A347">
        <v>966731508</v>
      </c>
      <c r="B347">
        <v>3492020</v>
      </c>
      <c r="C347">
        <v>349</v>
      </c>
      <c r="D347">
        <v>2020</v>
      </c>
      <c r="E347" t="s">
        <v>228</v>
      </c>
      <c r="F347">
        <v>16</v>
      </c>
      <c r="G347">
        <v>90</v>
      </c>
      <c r="H347">
        <v>0</v>
      </c>
      <c r="I347">
        <v>2</v>
      </c>
      <c r="J347">
        <v>0</v>
      </c>
      <c r="K347">
        <v>0</v>
      </c>
      <c r="L347">
        <v>0</v>
      </c>
      <c r="M347">
        <v>0</v>
      </c>
      <c r="N347">
        <v>108</v>
      </c>
      <c r="O347">
        <v>0</v>
      </c>
      <c r="P347">
        <v>0</v>
      </c>
      <c r="Q347">
        <v>8019.4</v>
      </c>
      <c r="R347">
        <v>145</v>
      </c>
      <c r="S347">
        <v>0</v>
      </c>
      <c r="T347">
        <v>665.9991</v>
      </c>
      <c r="U347">
        <v>0</v>
      </c>
      <c r="V347">
        <v>0</v>
      </c>
      <c r="W347">
        <v>2286.0100000000002</v>
      </c>
      <c r="X347">
        <v>711.11</v>
      </c>
      <c r="Y347">
        <v>0</v>
      </c>
    </row>
    <row r="348" spans="1:25" x14ac:dyDescent="0.25">
      <c r="A348">
        <v>966731508</v>
      </c>
      <c r="B348">
        <v>3492017</v>
      </c>
      <c r="C348">
        <v>349</v>
      </c>
      <c r="D348">
        <v>2017</v>
      </c>
      <c r="E348" t="s">
        <v>228</v>
      </c>
      <c r="F348">
        <v>0</v>
      </c>
      <c r="G348">
        <v>0</v>
      </c>
      <c r="H348">
        <v>0</v>
      </c>
      <c r="I348">
        <v>2</v>
      </c>
      <c r="J348">
        <v>0</v>
      </c>
      <c r="K348">
        <v>0</v>
      </c>
      <c r="L348">
        <v>0</v>
      </c>
      <c r="M348">
        <v>0</v>
      </c>
      <c r="N348">
        <v>2</v>
      </c>
      <c r="O348">
        <v>0</v>
      </c>
      <c r="P348">
        <v>0</v>
      </c>
      <c r="Q348">
        <v>7564.9</v>
      </c>
      <c r="R348">
        <v>329</v>
      </c>
      <c r="S348">
        <v>0</v>
      </c>
      <c r="T348">
        <v>720.59235000000001</v>
      </c>
      <c r="U348">
        <v>0</v>
      </c>
      <c r="V348">
        <v>0</v>
      </c>
      <c r="W348">
        <v>2286.0100000000002</v>
      </c>
      <c r="X348">
        <v>711.11</v>
      </c>
      <c r="Y348">
        <v>0</v>
      </c>
    </row>
    <row r="349" spans="1:25" x14ac:dyDescent="0.25">
      <c r="A349">
        <v>966731508</v>
      </c>
      <c r="B349">
        <v>3492019</v>
      </c>
      <c r="C349">
        <v>349</v>
      </c>
      <c r="D349">
        <v>2019</v>
      </c>
      <c r="E349" t="s">
        <v>228</v>
      </c>
      <c r="F349">
        <v>0</v>
      </c>
      <c r="G349">
        <v>0</v>
      </c>
      <c r="H349">
        <v>0</v>
      </c>
      <c r="I349">
        <v>2</v>
      </c>
      <c r="J349">
        <v>0</v>
      </c>
      <c r="K349">
        <v>0</v>
      </c>
      <c r="L349">
        <v>0</v>
      </c>
      <c r="M349">
        <v>0</v>
      </c>
      <c r="N349">
        <v>2</v>
      </c>
      <c r="O349">
        <v>0</v>
      </c>
      <c r="P349">
        <v>0</v>
      </c>
      <c r="Q349">
        <v>7304.32</v>
      </c>
      <c r="R349">
        <v>129</v>
      </c>
      <c r="S349">
        <v>0</v>
      </c>
      <c r="T349">
        <v>507.17248000000001</v>
      </c>
      <c r="U349">
        <v>0</v>
      </c>
      <c r="V349">
        <v>0</v>
      </c>
      <c r="W349">
        <v>2286.0100000000002</v>
      </c>
      <c r="X349">
        <v>711.11</v>
      </c>
      <c r="Y349">
        <v>0</v>
      </c>
    </row>
    <row r="350" spans="1:25" x14ac:dyDescent="0.25">
      <c r="A350">
        <v>966731508</v>
      </c>
      <c r="B350">
        <v>3492018</v>
      </c>
      <c r="C350">
        <v>349</v>
      </c>
      <c r="D350">
        <v>2018</v>
      </c>
      <c r="E350" t="s">
        <v>228</v>
      </c>
      <c r="F350">
        <v>0</v>
      </c>
      <c r="G350">
        <v>0</v>
      </c>
      <c r="H350">
        <v>0</v>
      </c>
      <c r="I350">
        <v>2</v>
      </c>
      <c r="J350">
        <v>0</v>
      </c>
      <c r="K350">
        <v>0</v>
      </c>
      <c r="L350">
        <v>0</v>
      </c>
      <c r="M350">
        <v>0</v>
      </c>
      <c r="N350">
        <v>2</v>
      </c>
      <c r="O350">
        <v>0</v>
      </c>
      <c r="P350">
        <v>0</v>
      </c>
      <c r="Q350">
        <v>7434.61</v>
      </c>
      <c r="R350">
        <v>129</v>
      </c>
      <c r="S350">
        <v>0</v>
      </c>
      <c r="T350">
        <v>513.88241500000004</v>
      </c>
      <c r="U350">
        <v>0</v>
      </c>
      <c r="V350">
        <v>0</v>
      </c>
      <c r="W350">
        <v>2286.0100000000002</v>
      </c>
      <c r="X350">
        <v>711.11</v>
      </c>
      <c r="Y350">
        <v>0</v>
      </c>
    </row>
    <row r="351" spans="1:25" x14ac:dyDescent="0.25">
      <c r="A351">
        <v>966731508</v>
      </c>
      <c r="B351">
        <v>3492016</v>
      </c>
      <c r="C351">
        <v>349</v>
      </c>
      <c r="D351">
        <v>2016</v>
      </c>
      <c r="E351" t="s">
        <v>228</v>
      </c>
      <c r="F351">
        <v>0</v>
      </c>
      <c r="G351">
        <v>0</v>
      </c>
      <c r="H351">
        <v>0</v>
      </c>
      <c r="I351">
        <v>2</v>
      </c>
      <c r="J351">
        <v>0</v>
      </c>
      <c r="K351">
        <v>0</v>
      </c>
      <c r="L351">
        <v>0</v>
      </c>
      <c r="M351">
        <v>0</v>
      </c>
      <c r="N351">
        <v>2</v>
      </c>
      <c r="O351">
        <v>0</v>
      </c>
      <c r="P351">
        <v>0</v>
      </c>
      <c r="Q351">
        <v>7291.19</v>
      </c>
      <c r="R351">
        <v>419</v>
      </c>
      <c r="S351">
        <v>0</v>
      </c>
      <c r="T351">
        <v>796.49628499999994</v>
      </c>
      <c r="U351">
        <v>0</v>
      </c>
      <c r="V351">
        <v>0</v>
      </c>
      <c r="W351">
        <v>1769.17</v>
      </c>
      <c r="X351">
        <v>711.11</v>
      </c>
      <c r="Y351">
        <v>0</v>
      </c>
    </row>
    <row r="352" spans="1:25" x14ac:dyDescent="0.25">
      <c r="A352">
        <v>986347801</v>
      </c>
      <c r="B352">
        <v>3542016</v>
      </c>
      <c r="C352">
        <v>354</v>
      </c>
      <c r="D352">
        <v>2016</v>
      </c>
      <c r="E352" t="s">
        <v>95</v>
      </c>
      <c r="F352">
        <v>2812.5603112840499</v>
      </c>
      <c r="G352">
        <v>3204.4377431906601</v>
      </c>
      <c r="H352">
        <v>2110.53988326848</v>
      </c>
      <c r="I352">
        <v>384.12253589166698</v>
      </c>
      <c r="J352">
        <v>0</v>
      </c>
      <c r="K352">
        <v>0</v>
      </c>
      <c r="L352">
        <v>0</v>
      </c>
      <c r="M352">
        <v>0</v>
      </c>
      <c r="N352">
        <v>4290.5807070978899</v>
      </c>
      <c r="O352">
        <v>40248.5</v>
      </c>
      <c r="P352">
        <v>1522</v>
      </c>
      <c r="Q352">
        <v>221480.88</v>
      </c>
      <c r="R352">
        <v>14120</v>
      </c>
      <c r="S352">
        <v>755.94208494208499</v>
      </c>
      <c r="T352">
        <v>34167.585862040003</v>
      </c>
      <c r="U352">
        <v>17181.34</v>
      </c>
      <c r="V352">
        <v>10853.25</v>
      </c>
      <c r="W352">
        <v>12282.21</v>
      </c>
      <c r="X352">
        <v>2497.06</v>
      </c>
      <c r="Y352">
        <v>1</v>
      </c>
    </row>
    <row r="353" spans="1:25" x14ac:dyDescent="0.25">
      <c r="A353">
        <v>986347801</v>
      </c>
      <c r="B353">
        <v>3542018</v>
      </c>
      <c r="C353">
        <v>354</v>
      </c>
      <c r="D353">
        <v>2018</v>
      </c>
      <c r="E353" t="s">
        <v>95</v>
      </c>
      <c r="F353">
        <v>19137.490808823499</v>
      </c>
      <c r="G353">
        <v>3729.1130514705901</v>
      </c>
      <c r="H353">
        <v>3729.1130514705901</v>
      </c>
      <c r="I353">
        <v>384.12253589166698</v>
      </c>
      <c r="J353">
        <v>0</v>
      </c>
      <c r="K353">
        <v>0</v>
      </c>
      <c r="L353">
        <v>0</v>
      </c>
      <c r="M353">
        <v>0</v>
      </c>
      <c r="N353">
        <v>19521.613344715199</v>
      </c>
      <c r="O353">
        <v>37203.35</v>
      </c>
      <c r="P353">
        <v>1498</v>
      </c>
      <c r="Q353">
        <v>507179.58</v>
      </c>
      <c r="R353">
        <v>14790</v>
      </c>
      <c r="S353">
        <v>579.63099630996305</v>
      </c>
      <c r="T353">
        <v>64424.9652360252</v>
      </c>
      <c r="U353">
        <v>20248.509999999998</v>
      </c>
      <c r="V353">
        <v>22059.7</v>
      </c>
      <c r="W353">
        <v>16175.51</v>
      </c>
      <c r="X353">
        <v>2598.52</v>
      </c>
      <c r="Y353">
        <v>1</v>
      </c>
    </row>
    <row r="354" spans="1:25" x14ac:dyDescent="0.25">
      <c r="A354">
        <v>986347801</v>
      </c>
      <c r="B354">
        <v>3542017</v>
      </c>
      <c r="C354">
        <v>354</v>
      </c>
      <c r="D354">
        <v>2017</v>
      </c>
      <c r="E354" t="s">
        <v>95</v>
      </c>
      <c r="F354">
        <v>6354.4338374291101</v>
      </c>
      <c r="G354">
        <v>3623.8005671077499</v>
      </c>
      <c r="H354">
        <v>2378.1531190926298</v>
      </c>
      <c r="I354">
        <v>384.12253589166698</v>
      </c>
      <c r="J354">
        <v>0</v>
      </c>
      <c r="K354">
        <v>0</v>
      </c>
      <c r="L354">
        <v>0</v>
      </c>
      <c r="M354">
        <v>0</v>
      </c>
      <c r="N354">
        <v>7984.2038213359001</v>
      </c>
      <c r="O354">
        <v>38716.33</v>
      </c>
      <c r="P354">
        <v>1517</v>
      </c>
      <c r="Q354">
        <v>461842.7</v>
      </c>
      <c r="R354">
        <v>11455</v>
      </c>
      <c r="S354">
        <v>527.499526066351</v>
      </c>
      <c r="T354">
        <v>47262.493392402299</v>
      </c>
      <c r="U354">
        <v>20146.57</v>
      </c>
      <c r="V354">
        <v>21551.06</v>
      </c>
      <c r="W354">
        <v>16175.51</v>
      </c>
      <c r="X354">
        <v>2769.83</v>
      </c>
      <c r="Y354">
        <v>1</v>
      </c>
    </row>
    <row r="355" spans="1:25" x14ac:dyDescent="0.25">
      <c r="A355">
        <v>986347801</v>
      </c>
      <c r="B355">
        <v>3542020</v>
      </c>
      <c r="C355">
        <v>354</v>
      </c>
      <c r="D355">
        <v>2020</v>
      </c>
      <c r="E355" t="s">
        <v>95</v>
      </c>
      <c r="F355">
        <v>6568</v>
      </c>
      <c r="G355">
        <v>10396</v>
      </c>
      <c r="H355">
        <v>3995</v>
      </c>
      <c r="I355">
        <v>384.12253589166698</v>
      </c>
      <c r="J355">
        <v>0</v>
      </c>
      <c r="K355">
        <v>0</v>
      </c>
      <c r="L355">
        <v>0</v>
      </c>
      <c r="M355">
        <v>0</v>
      </c>
      <c r="N355">
        <v>13353.1225358917</v>
      </c>
      <c r="O355">
        <v>34512.71</v>
      </c>
      <c r="P355">
        <v>1316</v>
      </c>
      <c r="Q355">
        <v>808879.71</v>
      </c>
      <c r="R355">
        <v>20955</v>
      </c>
      <c r="S355">
        <v>1940</v>
      </c>
      <c r="T355">
        <v>80998.832165891698</v>
      </c>
      <c r="U355">
        <v>15451.35</v>
      </c>
      <c r="V355">
        <v>22059.7</v>
      </c>
      <c r="W355">
        <v>16706.63</v>
      </c>
      <c r="X355">
        <v>2347.16</v>
      </c>
      <c r="Y355">
        <v>1</v>
      </c>
    </row>
    <row r="356" spans="1:25" x14ac:dyDescent="0.25">
      <c r="A356">
        <v>986347801</v>
      </c>
      <c r="B356">
        <v>3542019</v>
      </c>
      <c r="C356">
        <v>354</v>
      </c>
      <c r="D356">
        <v>2019</v>
      </c>
      <c r="E356" t="s">
        <v>95</v>
      </c>
      <c r="F356">
        <v>16970.056250000001</v>
      </c>
      <c r="G356">
        <v>3566.0446428571399</v>
      </c>
      <c r="H356">
        <v>2029.66517857143</v>
      </c>
      <c r="I356">
        <v>384.12253589166698</v>
      </c>
      <c r="J356">
        <v>0</v>
      </c>
      <c r="K356">
        <v>0</v>
      </c>
      <c r="L356">
        <v>0</v>
      </c>
      <c r="M356">
        <v>0</v>
      </c>
      <c r="N356">
        <v>18890.558250177401</v>
      </c>
      <c r="O356">
        <v>35841.870000000003</v>
      </c>
      <c r="P356">
        <v>1348</v>
      </c>
      <c r="Q356">
        <v>597666.49</v>
      </c>
      <c r="R356">
        <v>17174</v>
      </c>
      <c r="S356">
        <v>967.06678700360999</v>
      </c>
      <c r="T356">
        <v>71005.305577181003</v>
      </c>
      <c r="U356">
        <v>20613.71</v>
      </c>
      <c r="V356">
        <v>22059.7</v>
      </c>
      <c r="W356">
        <v>16175.51</v>
      </c>
      <c r="X356">
        <v>2598.52</v>
      </c>
      <c r="Y356">
        <v>1</v>
      </c>
    </row>
    <row r="357" spans="1:25" x14ac:dyDescent="0.25">
      <c r="A357">
        <v>925906182</v>
      </c>
      <c r="B357">
        <v>4182018</v>
      </c>
      <c r="C357">
        <v>418</v>
      </c>
      <c r="D357">
        <v>2018</v>
      </c>
      <c r="E357" t="s">
        <v>275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</row>
    <row r="358" spans="1:25" x14ac:dyDescent="0.25">
      <c r="A358">
        <v>925906182</v>
      </c>
      <c r="B358">
        <v>4182016</v>
      </c>
      <c r="C358">
        <v>418</v>
      </c>
      <c r="D358">
        <v>2016</v>
      </c>
      <c r="E358" t="s">
        <v>275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</row>
    <row r="359" spans="1:25" x14ac:dyDescent="0.25">
      <c r="A359">
        <v>925906182</v>
      </c>
      <c r="B359">
        <v>4182017</v>
      </c>
      <c r="C359">
        <v>418</v>
      </c>
      <c r="D359">
        <v>2017</v>
      </c>
      <c r="E359" t="s">
        <v>275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</row>
    <row r="360" spans="1:25" x14ac:dyDescent="0.25">
      <c r="A360">
        <v>925906182</v>
      </c>
      <c r="B360">
        <v>4182020</v>
      </c>
      <c r="C360">
        <v>418</v>
      </c>
      <c r="D360">
        <v>2020</v>
      </c>
      <c r="E360" t="s">
        <v>275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164.52</v>
      </c>
      <c r="X360">
        <v>0</v>
      </c>
      <c r="Y360">
        <v>0</v>
      </c>
    </row>
    <row r="361" spans="1:25" x14ac:dyDescent="0.25">
      <c r="A361">
        <v>925906182</v>
      </c>
      <c r="B361">
        <v>4182019</v>
      </c>
      <c r="C361">
        <v>418</v>
      </c>
      <c r="D361">
        <v>2019</v>
      </c>
      <c r="E361" t="s">
        <v>275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</row>
    <row r="362" spans="1:25" x14ac:dyDescent="0.25">
      <c r="A362">
        <v>985411131</v>
      </c>
      <c r="B362">
        <v>4332020</v>
      </c>
      <c r="C362">
        <v>433</v>
      </c>
      <c r="D362">
        <v>2020</v>
      </c>
      <c r="E362" t="s">
        <v>96</v>
      </c>
      <c r="F362">
        <v>4315</v>
      </c>
      <c r="G362">
        <v>3379</v>
      </c>
      <c r="H362">
        <v>2091</v>
      </c>
      <c r="I362">
        <v>119.88225400104299</v>
      </c>
      <c r="J362">
        <v>215.6</v>
      </c>
      <c r="K362">
        <v>514.20000000000005</v>
      </c>
      <c r="L362">
        <v>0</v>
      </c>
      <c r="M362">
        <v>452</v>
      </c>
      <c r="N362">
        <v>6000.6822540010398</v>
      </c>
      <c r="O362">
        <v>2378.5500000000002</v>
      </c>
      <c r="P362">
        <v>221</v>
      </c>
      <c r="Q362">
        <v>141898.94</v>
      </c>
      <c r="R362">
        <v>5507</v>
      </c>
      <c r="S362">
        <v>1042</v>
      </c>
      <c r="T362">
        <v>20200.972989000998</v>
      </c>
      <c r="U362">
        <v>17070.95</v>
      </c>
      <c r="V362">
        <v>206.82</v>
      </c>
      <c r="W362">
        <v>20881.330000000002</v>
      </c>
      <c r="X362">
        <v>704.41</v>
      </c>
      <c r="Y362">
        <v>1</v>
      </c>
    </row>
    <row r="363" spans="1:25" x14ac:dyDescent="0.25">
      <c r="A363">
        <v>985411131</v>
      </c>
      <c r="B363">
        <v>4332018</v>
      </c>
      <c r="C363">
        <v>433</v>
      </c>
      <c r="D363">
        <v>2018</v>
      </c>
      <c r="E363" t="s">
        <v>96</v>
      </c>
      <c r="F363">
        <v>4515.1360294117603</v>
      </c>
      <c r="G363">
        <v>3232.9558823529401</v>
      </c>
      <c r="H363">
        <v>1563.5827205882399</v>
      </c>
      <c r="I363">
        <v>119.88225400104299</v>
      </c>
      <c r="J363">
        <v>215.6</v>
      </c>
      <c r="K363">
        <v>514.20000000000005</v>
      </c>
      <c r="L363">
        <v>0</v>
      </c>
      <c r="M363">
        <v>870.65533088235304</v>
      </c>
      <c r="N363">
        <v>6163.5361142951597</v>
      </c>
      <c r="O363">
        <v>317.14</v>
      </c>
      <c r="P363">
        <v>4</v>
      </c>
      <c r="Q363">
        <v>142027.21</v>
      </c>
      <c r="R363">
        <v>5982</v>
      </c>
      <c r="S363">
        <v>862.20110701107001</v>
      </c>
      <c r="T363">
        <v>20342.471246306199</v>
      </c>
      <c r="U363">
        <v>17070.95</v>
      </c>
      <c r="V363">
        <v>206.82</v>
      </c>
      <c r="W363">
        <v>20683.91</v>
      </c>
      <c r="X363">
        <v>704.41</v>
      </c>
      <c r="Y363">
        <v>1</v>
      </c>
    </row>
    <row r="364" spans="1:25" x14ac:dyDescent="0.25">
      <c r="A364">
        <v>985411131</v>
      </c>
      <c r="B364">
        <v>4332017</v>
      </c>
      <c r="C364">
        <v>433</v>
      </c>
      <c r="D364">
        <v>2017</v>
      </c>
      <c r="E364" t="s">
        <v>96</v>
      </c>
      <c r="F364">
        <v>11753.689981096401</v>
      </c>
      <c r="G364">
        <v>3672.7561436673</v>
      </c>
      <c r="H364">
        <v>3419.2750472589801</v>
      </c>
      <c r="I364">
        <v>119.88225400104299</v>
      </c>
      <c r="J364">
        <v>215.6</v>
      </c>
      <c r="K364">
        <v>514.20000000000005</v>
      </c>
      <c r="L364">
        <v>0</v>
      </c>
      <c r="M364">
        <v>255.65689981096401</v>
      </c>
      <c r="N364">
        <v>12601.1964316948</v>
      </c>
      <c r="O364">
        <v>298.95999999999998</v>
      </c>
      <c r="P364">
        <v>9</v>
      </c>
      <c r="Q364">
        <v>149605.24</v>
      </c>
      <c r="R364">
        <v>7370</v>
      </c>
      <c r="S364">
        <v>371.16398104265397</v>
      </c>
      <c r="T364">
        <v>28071.426712737499</v>
      </c>
      <c r="U364">
        <v>17070.95</v>
      </c>
      <c r="V364">
        <v>206.82</v>
      </c>
      <c r="W364">
        <v>20129.59</v>
      </c>
      <c r="X364">
        <v>704.41</v>
      </c>
      <c r="Y364">
        <v>1</v>
      </c>
    </row>
    <row r="365" spans="1:25" x14ac:dyDescent="0.25">
      <c r="A365">
        <v>985411131</v>
      </c>
      <c r="B365">
        <v>4332019</v>
      </c>
      <c r="C365">
        <v>433</v>
      </c>
      <c r="D365">
        <v>2019</v>
      </c>
      <c r="E365" t="s">
        <v>96</v>
      </c>
      <c r="F365">
        <v>2373.9375</v>
      </c>
      <c r="G365">
        <v>2589.75</v>
      </c>
      <c r="H365">
        <v>2342.0794642857099</v>
      </c>
      <c r="I365">
        <v>119.88225400104299</v>
      </c>
      <c r="J365">
        <v>215.6</v>
      </c>
      <c r="K365">
        <v>514.20000000000005</v>
      </c>
      <c r="L365">
        <v>0</v>
      </c>
      <c r="M365">
        <v>377.15803571428597</v>
      </c>
      <c r="N365">
        <v>3094.1322540010401</v>
      </c>
      <c r="O365">
        <v>2601.7600000000002</v>
      </c>
      <c r="P365">
        <v>197</v>
      </c>
      <c r="Q365">
        <v>141120.23000000001</v>
      </c>
      <c r="R365">
        <v>5021</v>
      </c>
      <c r="S365">
        <v>1632.3682310469301</v>
      </c>
      <c r="T365">
        <v>17346.182970048001</v>
      </c>
      <c r="U365">
        <v>17070.95</v>
      </c>
      <c r="V365">
        <v>206.82</v>
      </c>
      <c r="W365">
        <v>20683.91</v>
      </c>
      <c r="X365">
        <v>704.41</v>
      </c>
      <c r="Y365">
        <v>1</v>
      </c>
    </row>
    <row r="366" spans="1:25" x14ac:dyDescent="0.25">
      <c r="A366">
        <v>985411131</v>
      </c>
      <c r="B366">
        <v>4332016</v>
      </c>
      <c r="C366">
        <v>433</v>
      </c>
      <c r="D366">
        <v>2016</v>
      </c>
      <c r="E366" t="s">
        <v>96</v>
      </c>
      <c r="F366">
        <v>12596.060311284</v>
      </c>
      <c r="G366">
        <v>2413.9649805447498</v>
      </c>
      <c r="H366">
        <v>1080.46206225681</v>
      </c>
      <c r="I366">
        <v>119.88225400104299</v>
      </c>
      <c r="J366">
        <v>215.6</v>
      </c>
      <c r="K366">
        <v>514.20000000000005</v>
      </c>
      <c r="L366">
        <v>0</v>
      </c>
      <c r="M366">
        <v>972.975680933852</v>
      </c>
      <c r="N366">
        <v>13806.269802639201</v>
      </c>
      <c r="O366">
        <v>319.16000000000003</v>
      </c>
      <c r="P366">
        <v>18</v>
      </c>
      <c r="Q366">
        <v>135792.48000000001</v>
      </c>
      <c r="R366">
        <v>5895</v>
      </c>
      <c r="S366">
        <v>811.17567567567596</v>
      </c>
      <c r="T366">
        <v>27540.1949383149</v>
      </c>
      <c r="U366">
        <v>17070.95</v>
      </c>
      <c r="V366">
        <v>206.82</v>
      </c>
      <c r="W366">
        <v>19643.36</v>
      </c>
      <c r="X366">
        <v>704.41</v>
      </c>
      <c r="Y366">
        <v>1</v>
      </c>
    </row>
    <row r="367" spans="1:25" x14ac:dyDescent="0.25">
      <c r="A367">
        <v>976894677</v>
      </c>
      <c r="B367">
        <v>4472020</v>
      </c>
      <c r="C367">
        <v>447</v>
      </c>
      <c r="D367">
        <v>2020</v>
      </c>
      <c r="E367" t="s">
        <v>229</v>
      </c>
      <c r="F367">
        <v>250</v>
      </c>
      <c r="G367">
        <v>265</v>
      </c>
      <c r="H367">
        <v>0</v>
      </c>
      <c r="I367">
        <v>43.308594983385902</v>
      </c>
      <c r="J367">
        <v>-16.428481428015399</v>
      </c>
      <c r="K367">
        <v>61.357655954631397</v>
      </c>
      <c r="L367">
        <v>0</v>
      </c>
      <c r="M367">
        <v>0</v>
      </c>
      <c r="N367">
        <v>603.23776951000195</v>
      </c>
      <c r="O367">
        <v>0</v>
      </c>
      <c r="P367">
        <v>0</v>
      </c>
      <c r="Q367">
        <v>19179.900000000001</v>
      </c>
      <c r="R367">
        <v>1715</v>
      </c>
      <c r="S367">
        <v>0</v>
      </c>
      <c r="T367">
        <v>3306.0026195099999</v>
      </c>
      <c r="U367">
        <v>0</v>
      </c>
      <c r="V367">
        <v>0</v>
      </c>
      <c r="W367">
        <v>2958.78</v>
      </c>
      <c r="X367">
        <v>708.64</v>
      </c>
      <c r="Y367">
        <v>0</v>
      </c>
    </row>
    <row r="368" spans="1:25" x14ac:dyDescent="0.25">
      <c r="A368">
        <v>976894677</v>
      </c>
      <c r="B368">
        <v>4472019</v>
      </c>
      <c r="C368">
        <v>447</v>
      </c>
      <c r="D368">
        <v>2019</v>
      </c>
      <c r="E368" t="s">
        <v>229</v>
      </c>
      <c r="F368">
        <v>180.87142857142899</v>
      </c>
      <c r="G368">
        <v>307.27589285714299</v>
      </c>
      <c r="H368">
        <v>0</v>
      </c>
      <c r="I368">
        <v>43.308594983385902</v>
      </c>
      <c r="J368">
        <v>-16.428481428015399</v>
      </c>
      <c r="K368">
        <v>61.357655954631397</v>
      </c>
      <c r="L368">
        <v>0</v>
      </c>
      <c r="M368">
        <v>0</v>
      </c>
      <c r="N368">
        <v>576.38509093857294</v>
      </c>
      <c r="O368">
        <v>0</v>
      </c>
      <c r="P368">
        <v>0</v>
      </c>
      <c r="Q368">
        <v>20920.13</v>
      </c>
      <c r="R368">
        <v>1714</v>
      </c>
      <c r="S368">
        <v>0</v>
      </c>
      <c r="T368">
        <v>3367.7717859385698</v>
      </c>
      <c r="U368">
        <v>0</v>
      </c>
      <c r="V368">
        <v>0</v>
      </c>
      <c r="W368">
        <v>2958.78</v>
      </c>
      <c r="X368">
        <v>708.64</v>
      </c>
      <c r="Y368">
        <v>0</v>
      </c>
    </row>
    <row r="369" spans="1:25" x14ac:dyDescent="0.25">
      <c r="A369">
        <v>976894677</v>
      </c>
      <c r="B369">
        <v>4472018</v>
      </c>
      <c r="C369">
        <v>447</v>
      </c>
      <c r="D369">
        <v>2018</v>
      </c>
      <c r="E369" t="s">
        <v>229</v>
      </c>
      <c r="F369">
        <v>2490.3069852941198</v>
      </c>
      <c r="G369">
        <v>280.34466911764702</v>
      </c>
      <c r="H369">
        <v>0</v>
      </c>
      <c r="I369">
        <v>43.308594983385902</v>
      </c>
      <c r="J369">
        <v>-16.428481428015399</v>
      </c>
      <c r="K369">
        <v>61.357655954631397</v>
      </c>
      <c r="L369">
        <v>0</v>
      </c>
      <c r="M369">
        <v>0</v>
      </c>
      <c r="N369">
        <v>2858.8894239217698</v>
      </c>
      <c r="O369">
        <v>0</v>
      </c>
      <c r="P369">
        <v>0</v>
      </c>
      <c r="Q369">
        <v>22651.27</v>
      </c>
      <c r="R369">
        <v>1714</v>
      </c>
      <c r="S369">
        <v>0</v>
      </c>
      <c r="T369">
        <v>5739.4298289217704</v>
      </c>
      <c r="U369">
        <v>0</v>
      </c>
      <c r="V369">
        <v>0</v>
      </c>
      <c r="W369">
        <v>2958.78</v>
      </c>
      <c r="X369">
        <v>708.64</v>
      </c>
      <c r="Y369">
        <v>0</v>
      </c>
    </row>
    <row r="370" spans="1:25" x14ac:dyDescent="0.25">
      <c r="A370">
        <v>976894677</v>
      </c>
      <c r="B370">
        <v>4472016</v>
      </c>
      <c r="C370">
        <v>447</v>
      </c>
      <c r="D370">
        <v>2016</v>
      </c>
      <c r="E370" t="s">
        <v>229</v>
      </c>
      <c r="F370">
        <v>2164.2830739299602</v>
      </c>
      <c r="G370">
        <v>293.34824902723699</v>
      </c>
      <c r="H370">
        <v>0</v>
      </c>
      <c r="I370">
        <v>43.308594983385902</v>
      </c>
      <c r="J370">
        <v>-16.428481428015399</v>
      </c>
      <c r="K370">
        <v>61.357655954631397</v>
      </c>
      <c r="L370">
        <v>0</v>
      </c>
      <c r="M370">
        <v>0</v>
      </c>
      <c r="N370">
        <v>2545.8690924672001</v>
      </c>
      <c r="O370">
        <v>0</v>
      </c>
      <c r="P370">
        <v>0</v>
      </c>
      <c r="Q370">
        <v>26113.55</v>
      </c>
      <c r="R370">
        <v>1714</v>
      </c>
      <c r="S370">
        <v>0</v>
      </c>
      <c r="T370">
        <v>5604.7169174671999</v>
      </c>
      <c r="U370">
        <v>0</v>
      </c>
      <c r="V370">
        <v>0</v>
      </c>
      <c r="W370">
        <v>2958.78</v>
      </c>
      <c r="X370">
        <v>708.64</v>
      </c>
      <c r="Y370">
        <v>0</v>
      </c>
    </row>
    <row r="371" spans="1:25" x14ac:dyDescent="0.25">
      <c r="A371">
        <v>976894677</v>
      </c>
      <c r="B371">
        <v>4472017</v>
      </c>
      <c r="C371">
        <v>447</v>
      </c>
      <c r="D371">
        <v>2017</v>
      </c>
      <c r="E371" t="s">
        <v>229</v>
      </c>
      <c r="F371">
        <v>2297.64839319471</v>
      </c>
      <c r="G371">
        <v>255.65689981096401</v>
      </c>
      <c r="H371">
        <v>0</v>
      </c>
      <c r="I371">
        <v>43.308594983385902</v>
      </c>
      <c r="J371">
        <v>-16.428481428015399</v>
      </c>
      <c r="K371">
        <v>61.357655954631397</v>
      </c>
      <c r="L371">
        <v>0</v>
      </c>
      <c r="M371">
        <v>0</v>
      </c>
      <c r="N371">
        <v>2641.54306251567</v>
      </c>
      <c r="O371">
        <v>0</v>
      </c>
      <c r="P371">
        <v>0</v>
      </c>
      <c r="Q371">
        <v>24382.41</v>
      </c>
      <c r="R371">
        <v>1714</v>
      </c>
      <c r="S371">
        <v>1916.4398104265399</v>
      </c>
      <c r="T371">
        <v>7527.67698794221</v>
      </c>
      <c r="U371">
        <v>0</v>
      </c>
      <c r="V371">
        <v>0</v>
      </c>
      <c r="W371">
        <v>2958.78</v>
      </c>
      <c r="X371">
        <v>708.64</v>
      </c>
      <c r="Y371">
        <v>0</v>
      </c>
    </row>
    <row r="372" spans="1:25" x14ac:dyDescent="0.25">
      <c r="A372">
        <v>912631532</v>
      </c>
      <c r="B372">
        <v>4602017</v>
      </c>
      <c r="C372">
        <v>460</v>
      </c>
      <c r="D372">
        <v>2017</v>
      </c>
      <c r="E372" t="s">
        <v>97</v>
      </c>
      <c r="F372">
        <v>25107.6833648393</v>
      </c>
      <c r="G372">
        <v>25980.1805293006</v>
      </c>
      <c r="H372">
        <v>11913.6115311909</v>
      </c>
      <c r="I372">
        <v>634.05902089514302</v>
      </c>
      <c r="J372">
        <v>1560.99384299034</v>
      </c>
      <c r="K372">
        <v>0</v>
      </c>
      <c r="L372">
        <v>0</v>
      </c>
      <c r="M372">
        <v>263.27221172022701</v>
      </c>
      <c r="N372">
        <v>41106.033015114197</v>
      </c>
      <c r="O372">
        <v>1955.36</v>
      </c>
      <c r="P372">
        <v>85</v>
      </c>
      <c r="Q372">
        <v>711580.35</v>
      </c>
      <c r="R372">
        <v>28478</v>
      </c>
      <c r="S372">
        <v>645.54881516587704</v>
      </c>
      <c r="T372">
        <v>107061.67089528</v>
      </c>
      <c r="U372">
        <v>64692.82</v>
      </c>
      <c r="V372">
        <v>27350.93</v>
      </c>
      <c r="W372">
        <v>60724.05</v>
      </c>
      <c r="X372">
        <v>18774.91</v>
      </c>
      <c r="Y372">
        <v>1</v>
      </c>
    </row>
    <row r="373" spans="1:25" x14ac:dyDescent="0.25">
      <c r="A373">
        <v>912631532</v>
      </c>
      <c r="B373">
        <v>4602019</v>
      </c>
      <c r="C373">
        <v>460</v>
      </c>
      <c r="D373">
        <v>2019</v>
      </c>
      <c r="E373" t="s">
        <v>97</v>
      </c>
      <c r="F373">
        <v>24060.010714285701</v>
      </c>
      <c r="G373">
        <v>35004.787499999999</v>
      </c>
      <c r="H373">
        <v>11934.43125</v>
      </c>
      <c r="I373">
        <v>634.05902089514302</v>
      </c>
      <c r="J373">
        <v>1560.99384299034</v>
      </c>
      <c r="K373">
        <v>0</v>
      </c>
      <c r="L373">
        <v>0</v>
      </c>
      <c r="M373">
        <v>314.46964285714301</v>
      </c>
      <c r="N373">
        <v>49010.950185314097</v>
      </c>
      <c r="O373">
        <v>6462.99</v>
      </c>
      <c r="P373">
        <v>101</v>
      </c>
      <c r="Q373">
        <v>888416.2</v>
      </c>
      <c r="R373">
        <v>27798</v>
      </c>
      <c r="S373">
        <v>350.37184115523502</v>
      </c>
      <c r="T373">
        <v>123346.600311469</v>
      </c>
      <c r="U373">
        <v>64473.98</v>
      </c>
      <c r="V373">
        <v>27878.2</v>
      </c>
      <c r="W373">
        <v>65776.539999999994</v>
      </c>
      <c r="X373">
        <v>19150.150000000001</v>
      </c>
      <c r="Y373">
        <v>1</v>
      </c>
    </row>
    <row r="374" spans="1:25" x14ac:dyDescent="0.25">
      <c r="A374">
        <v>912631532</v>
      </c>
      <c r="B374">
        <v>4602018</v>
      </c>
      <c r="C374">
        <v>460</v>
      </c>
      <c r="D374">
        <v>2018</v>
      </c>
      <c r="E374" t="s">
        <v>97</v>
      </c>
      <c r="F374">
        <v>26631.685661764699</v>
      </c>
      <c r="G374">
        <v>14834.993566176499</v>
      </c>
      <c r="H374">
        <v>5319.1433823529396</v>
      </c>
      <c r="I374">
        <v>634.05902089514302</v>
      </c>
      <c r="J374">
        <v>1560.99384299034</v>
      </c>
      <c r="K374">
        <v>0</v>
      </c>
      <c r="L374">
        <v>0</v>
      </c>
      <c r="M374">
        <v>677.05882352941205</v>
      </c>
      <c r="N374">
        <v>37665.529885944299</v>
      </c>
      <c r="O374">
        <v>1899.81</v>
      </c>
      <c r="P374">
        <v>55</v>
      </c>
      <c r="Q374">
        <v>879501.94</v>
      </c>
      <c r="R374">
        <v>22854</v>
      </c>
      <c r="S374">
        <v>16474.976014760101</v>
      </c>
      <c r="T374">
        <v>122441.696025704</v>
      </c>
      <c r="U374">
        <v>64352.47</v>
      </c>
      <c r="V374">
        <v>27350.93</v>
      </c>
      <c r="W374">
        <v>65183.99</v>
      </c>
      <c r="X374">
        <v>19168.09</v>
      </c>
      <c r="Y374">
        <v>1</v>
      </c>
    </row>
    <row r="375" spans="1:25" x14ac:dyDescent="0.25">
      <c r="A375">
        <v>912631532</v>
      </c>
      <c r="B375">
        <v>4602016</v>
      </c>
      <c r="C375">
        <v>460</v>
      </c>
      <c r="D375">
        <v>2016</v>
      </c>
      <c r="E375" t="s">
        <v>97</v>
      </c>
      <c r="F375">
        <v>20488.471789883301</v>
      </c>
      <c r="G375">
        <v>29861.060311284</v>
      </c>
      <c r="H375">
        <v>2558.39980544747</v>
      </c>
      <c r="I375">
        <v>634.05902089514302</v>
      </c>
      <c r="J375">
        <v>1560.99384299034</v>
      </c>
      <c r="K375">
        <v>0</v>
      </c>
      <c r="L375">
        <v>0</v>
      </c>
      <c r="M375">
        <v>824.06225680933801</v>
      </c>
      <c r="N375">
        <v>49162.122902796</v>
      </c>
      <c r="O375">
        <v>2041.21</v>
      </c>
      <c r="P375">
        <v>85</v>
      </c>
      <c r="Q375">
        <v>677751.41</v>
      </c>
      <c r="R375">
        <v>28065</v>
      </c>
      <c r="S375">
        <v>4569.22586872587</v>
      </c>
      <c r="T375">
        <v>116890.66870152199</v>
      </c>
      <c r="U375">
        <v>65448.77</v>
      </c>
      <c r="V375">
        <v>27350.93</v>
      </c>
      <c r="W375">
        <v>60113.25</v>
      </c>
      <c r="X375">
        <v>18912.98</v>
      </c>
      <c r="Y375">
        <v>1</v>
      </c>
    </row>
    <row r="376" spans="1:25" x14ac:dyDescent="0.25">
      <c r="A376">
        <v>912631532</v>
      </c>
      <c r="B376">
        <v>4602020</v>
      </c>
      <c r="C376">
        <v>460</v>
      </c>
      <c r="D376">
        <v>2020</v>
      </c>
      <c r="E376" t="s">
        <v>97</v>
      </c>
      <c r="F376">
        <v>20654</v>
      </c>
      <c r="G376">
        <v>33371</v>
      </c>
      <c r="H376">
        <v>11933</v>
      </c>
      <c r="I376">
        <v>634.05902089514302</v>
      </c>
      <c r="J376">
        <v>1560.99384299034</v>
      </c>
      <c r="K376">
        <v>0</v>
      </c>
      <c r="L376">
        <v>0</v>
      </c>
      <c r="M376">
        <v>1798</v>
      </c>
      <c r="N376">
        <v>42489.052863885503</v>
      </c>
      <c r="O376">
        <v>19030.419999999998</v>
      </c>
      <c r="P376">
        <v>275</v>
      </c>
      <c r="Q376">
        <v>908380.87</v>
      </c>
      <c r="R376">
        <v>35733</v>
      </c>
      <c r="S376">
        <v>2703</v>
      </c>
      <c r="T376">
        <v>128961.734298885</v>
      </c>
      <c r="U376">
        <v>62910.06</v>
      </c>
      <c r="V376">
        <v>27878.2</v>
      </c>
      <c r="W376">
        <v>61206.36</v>
      </c>
      <c r="X376">
        <v>19150.150000000001</v>
      </c>
      <c r="Y376">
        <v>1</v>
      </c>
    </row>
    <row r="377" spans="1:25" x14ac:dyDescent="0.25">
      <c r="A377">
        <v>968168134</v>
      </c>
      <c r="B377">
        <v>4642018</v>
      </c>
      <c r="C377">
        <v>464</v>
      </c>
      <c r="D377">
        <v>2018</v>
      </c>
      <c r="E377" t="s">
        <v>98</v>
      </c>
      <c r="F377">
        <v>4443.1985294117603</v>
      </c>
      <c r="G377">
        <v>9058.8354779411802</v>
      </c>
      <c r="H377">
        <v>3191.6976102941198</v>
      </c>
      <c r="I377">
        <v>573.78328882155995</v>
      </c>
      <c r="J377">
        <v>0</v>
      </c>
      <c r="K377">
        <v>0</v>
      </c>
      <c r="L377">
        <v>0</v>
      </c>
      <c r="M377">
        <v>0</v>
      </c>
      <c r="N377">
        <v>10884.1196858804</v>
      </c>
      <c r="O377">
        <v>1515</v>
      </c>
      <c r="P377">
        <v>0</v>
      </c>
      <c r="Q377">
        <v>84635.98</v>
      </c>
      <c r="R377">
        <v>3054</v>
      </c>
      <c r="S377">
        <v>605.50738007380096</v>
      </c>
      <c r="T377">
        <v>18980.402535954199</v>
      </c>
      <c r="U377">
        <v>9886.7000000000007</v>
      </c>
      <c r="V377">
        <v>1000.31</v>
      </c>
      <c r="W377">
        <v>5568.68</v>
      </c>
      <c r="X377">
        <v>333.98</v>
      </c>
      <c r="Y377">
        <v>1</v>
      </c>
    </row>
    <row r="378" spans="1:25" x14ac:dyDescent="0.25">
      <c r="A378">
        <v>968168134</v>
      </c>
      <c r="B378">
        <v>4642016</v>
      </c>
      <c r="C378">
        <v>464</v>
      </c>
      <c r="D378">
        <v>2016</v>
      </c>
      <c r="E378" t="s">
        <v>98</v>
      </c>
      <c r="F378">
        <v>2587.5107003890998</v>
      </c>
      <c r="G378">
        <v>3772.10019455253</v>
      </c>
      <c r="H378">
        <v>1430.9124513618699</v>
      </c>
      <c r="I378">
        <v>573.78328882155995</v>
      </c>
      <c r="J378">
        <v>0</v>
      </c>
      <c r="K378">
        <v>0</v>
      </c>
      <c r="L378">
        <v>0</v>
      </c>
      <c r="M378">
        <v>0</v>
      </c>
      <c r="N378">
        <v>5502.4817324013302</v>
      </c>
      <c r="O378">
        <v>0</v>
      </c>
      <c r="P378">
        <v>0</v>
      </c>
      <c r="Q378">
        <v>62293.77</v>
      </c>
      <c r="R378">
        <v>2642</v>
      </c>
      <c r="S378">
        <v>512.26447876447901</v>
      </c>
      <c r="T378">
        <v>11864.875366165799</v>
      </c>
      <c r="U378">
        <v>9877.0400000000009</v>
      </c>
      <c r="V378">
        <v>1000.31</v>
      </c>
      <c r="W378">
        <v>5024.1099999999997</v>
      </c>
      <c r="X378">
        <v>366.1</v>
      </c>
      <c r="Y378">
        <v>1</v>
      </c>
    </row>
    <row r="379" spans="1:25" x14ac:dyDescent="0.25">
      <c r="A379">
        <v>968168134</v>
      </c>
      <c r="B379">
        <v>4642017</v>
      </c>
      <c r="C379">
        <v>464</v>
      </c>
      <c r="D379">
        <v>2017</v>
      </c>
      <c r="E379" t="s">
        <v>98</v>
      </c>
      <c r="F379">
        <v>3749.9971644612501</v>
      </c>
      <c r="G379">
        <v>4341.8156899811001</v>
      </c>
      <c r="H379">
        <v>1381.6351606805299</v>
      </c>
      <c r="I379">
        <v>573.78328882155995</v>
      </c>
      <c r="J379">
        <v>0</v>
      </c>
      <c r="K379">
        <v>0</v>
      </c>
      <c r="L379">
        <v>0</v>
      </c>
      <c r="M379">
        <v>0</v>
      </c>
      <c r="N379">
        <v>7283.9609825833704</v>
      </c>
      <c r="O379">
        <v>0</v>
      </c>
      <c r="P379">
        <v>0</v>
      </c>
      <c r="Q379">
        <v>59365.78</v>
      </c>
      <c r="R379">
        <v>3040</v>
      </c>
      <c r="S379">
        <v>615.77061611374404</v>
      </c>
      <c r="T379">
        <v>13997.0692686971</v>
      </c>
      <c r="U379">
        <v>9877.0400000000009</v>
      </c>
      <c r="V379">
        <v>1000.31</v>
      </c>
      <c r="W379">
        <v>5024.1099999999997</v>
      </c>
      <c r="X379">
        <v>366.1</v>
      </c>
      <c r="Y379">
        <v>1</v>
      </c>
    </row>
    <row r="380" spans="1:25" x14ac:dyDescent="0.25">
      <c r="A380">
        <v>968168134</v>
      </c>
      <c r="B380">
        <v>4642020</v>
      </c>
      <c r="C380">
        <v>464</v>
      </c>
      <c r="D380">
        <v>2020</v>
      </c>
      <c r="E380" t="s">
        <v>98</v>
      </c>
      <c r="F380">
        <v>2680</v>
      </c>
      <c r="G380">
        <v>1744</v>
      </c>
      <c r="H380">
        <v>508</v>
      </c>
      <c r="I380">
        <v>573.78328882155995</v>
      </c>
      <c r="J380">
        <v>0</v>
      </c>
      <c r="K380">
        <v>0</v>
      </c>
      <c r="L380">
        <v>0</v>
      </c>
      <c r="M380">
        <v>0</v>
      </c>
      <c r="N380">
        <v>4489.7832888215598</v>
      </c>
      <c r="O380">
        <v>1439.25</v>
      </c>
      <c r="P380">
        <v>37</v>
      </c>
      <c r="Q380">
        <v>80442.460000000006</v>
      </c>
      <c r="R380">
        <v>3739</v>
      </c>
      <c r="S380">
        <v>720</v>
      </c>
      <c r="T380">
        <v>13202.691353821599</v>
      </c>
      <c r="U380">
        <v>9886.7000000000007</v>
      </c>
      <c r="V380">
        <v>1000.31</v>
      </c>
      <c r="W380">
        <v>5568.68</v>
      </c>
      <c r="X380">
        <v>333.98</v>
      </c>
      <c r="Y380">
        <v>1</v>
      </c>
    </row>
    <row r="381" spans="1:25" x14ac:dyDescent="0.25">
      <c r="A381">
        <v>968168134</v>
      </c>
      <c r="B381">
        <v>4642019</v>
      </c>
      <c r="C381">
        <v>464</v>
      </c>
      <c r="D381">
        <v>2019</v>
      </c>
      <c r="E381" t="s">
        <v>98</v>
      </c>
      <c r="F381">
        <v>1654.5625</v>
      </c>
      <c r="G381">
        <v>1932.0357142857099</v>
      </c>
      <c r="H381">
        <v>515.89464285714303</v>
      </c>
      <c r="I381">
        <v>573.78328882155995</v>
      </c>
      <c r="J381">
        <v>0</v>
      </c>
      <c r="K381">
        <v>0</v>
      </c>
      <c r="L381">
        <v>0</v>
      </c>
      <c r="M381">
        <v>0</v>
      </c>
      <c r="N381">
        <v>3644.4868602501301</v>
      </c>
      <c r="O381">
        <v>1476.62</v>
      </c>
      <c r="P381">
        <v>38</v>
      </c>
      <c r="Q381">
        <v>82799.8</v>
      </c>
      <c r="R381">
        <v>3755</v>
      </c>
      <c r="S381">
        <v>149.870036101083</v>
      </c>
      <c r="T381">
        <v>11927.5925263512</v>
      </c>
      <c r="U381">
        <v>9886.7000000000007</v>
      </c>
      <c r="V381">
        <v>1000.31</v>
      </c>
      <c r="W381">
        <v>5568.68</v>
      </c>
      <c r="X381">
        <v>333.98</v>
      </c>
      <c r="Y381">
        <v>1</v>
      </c>
    </row>
    <row r="382" spans="1:25" x14ac:dyDescent="0.25">
      <c r="A382">
        <v>915635857</v>
      </c>
      <c r="B382">
        <v>5032018</v>
      </c>
      <c r="C382">
        <v>503</v>
      </c>
      <c r="D382">
        <v>2018</v>
      </c>
      <c r="E382" t="s">
        <v>99</v>
      </c>
      <c r="F382">
        <v>36076.65625</v>
      </c>
      <c r="G382">
        <v>33833.898897058803</v>
      </c>
      <c r="H382">
        <v>20939.1020220588</v>
      </c>
      <c r="I382">
        <v>901.18648382771903</v>
      </c>
      <c r="J382">
        <v>2124.13609291176</v>
      </c>
      <c r="K382">
        <v>4264.2982490272398</v>
      </c>
      <c r="L382">
        <v>29.6213235294118</v>
      </c>
      <c r="M382">
        <v>2020.5974264705901</v>
      </c>
      <c r="N382">
        <v>54210.855200766702</v>
      </c>
      <c r="O382">
        <v>4932.84</v>
      </c>
      <c r="P382">
        <v>233</v>
      </c>
      <c r="Q382">
        <v>581408.52</v>
      </c>
      <c r="R382">
        <v>29204</v>
      </c>
      <c r="S382">
        <v>1259.66236162362</v>
      </c>
      <c r="T382">
        <v>115104.09760239</v>
      </c>
      <c r="U382">
        <v>72350.14</v>
      </c>
      <c r="V382">
        <v>4434.18</v>
      </c>
      <c r="W382">
        <v>69229.55</v>
      </c>
      <c r="X382">
        <v>16484.43</v>
      </c>
      <c r="Y382">
        <v>1</v>
      </c>
    </row>
    <row r="383" spans="1:25" x14ac:dyDescent="0.25">
      <c r="A383">
        <v>915635857</v>
      </c>
      <c r="B383">
        <v>5032017</v>
      </c>
      <c r="C383">
        <v>503</v>
      </c>
      <c r="D383">
        <v>2017</v>
      </c>
      <c r="E383" t="s">
        <v>99</v>
      </c>
      <c r="F383">
        <v>38599.840264650302</v>
      </c>
      <c r="G383">
        <v>39074.165406427201</v>
      </c>
      <c r="H383">
        <v>19867.260869565202</v>
      </c>
      <c r="I383">
        <v>901.18648382771903</v>
      </c>
      <c r="J383">
        <v>2124.13609291176</v>
      </c>
      <c r="K383">
        <v>4264.2982490272398</v>
      </c>
      <c r="L383">
        <v>0</v>
      </c>
      <c r="M383">
        <v>1220.6257088846901</v>
      </c>
      <c r="N383">
        <v>63875.739918394298</v>
      </c>
      <c r="O383">
        <v>5168.17</v>
      </c>
      <c r="P383">
        <v>245</v>
      </c>
      <c r="Q383">
        <v>525286.86</v>
      </c>
      <c r="R383">
        <v>30617</v>
      </c>
      <c r="S383">
        <v>1709.0559241706201</v>
      </c>
      <c r="T383">
        <v>123765.229887565</v>
      </c>
      <c r="U383">
        <v>72350.14</v>
      </c>
      <c r="V383">
        <v>4434.18</v>
      </c>
      <c r="W383">
        <v>69168.12</v>
      </c>
      <c r="X383">
        <v>16484.43</v>
      </c>
      <c r="Y383">
        <v>1</v>
      </c>
    </row>
    <row r="384" spans="1:25" x14ac:dyDescent="0.25">
      <c r="A384">
        <v>915635857</v>
      </c>
      <c r="B384">
        <v>5032016</v>
      </c>
      <c r="C384">
        <v>503</v>
      </c>
      <c r="D384">
        <v>2016</v>
      </c>
      <c r="E384" t="s">
        <v>99</v>
      </c>
      <c r="F384">
        <v>38640.234435797698</v>
      </c>
      <c r="G384">
        <v>40358.896887159499</v>
      </c>
      <c r="H384">
        <v>19989.1079766537</v>
      </c>
      <c r="I384">
        <v>901.18648382771903</v>
      </c>
      <c r="J384">
        <v>2124.13609291176</v>
      </c>
      <c r="K384">
        <v>4264.2982490272398</v>
      </c>
      <c r="L384">
        <v>777.03696498054501</v>
      </c>
      <c r="M384">
        <v>1670.5175097276301</v>
      </c>
      <c r="N384">
        <v>63852.089697361997</v>
      </c>
      <c r="O384">
        <v>5415.62</v>
      </c>
      <c r="P384">
        <v>241</v>
      </c>
      <c r="Q384">
        <v>521000.42</v>
      </c>
      <c r="R384">
        <v>31215</v>
      </c>
      <c r="S384">
        <v>3411.4864864864899</v>
      </c>
      <c r="T384">
        <v>125830.002243849</v>
      </c>
      <c r="U384">
        <v>68394.69</v>
      </c>
      <c r="V384">
        <v>7970.09</v>
      </c>
      <c r="W384">
        <v>69030.399999999994</v>
      </c>
      <c r="X384">
        <v>16167.92</v>
      </c>
      <c r="Y384">
        <v>1</v>
      </c>
    </row>
    <row r="385" spans="1:25" x14ac:dyDescent="0.25">
      <c r="A385">
        <v>915635857</v>
      </c>
      <c r="B385">
        <v>5032019</v>
      </c>
      <c r="C385">
        <v>503</v>
      </c>
      <c r="D385">
        <v>2019</v>
      </c>
      <c r="E385" t="s">
        <v>99</v>
      </c>
      <c r="F385">
        <v>32503.4178571429</v>
      </c>
      <c r="G385">
        <v>33539.317857142902</v>
      </c>
      <c r="H385">
        <v>17421.2071428571</v>
      </c>
      <c r="I385">
        <v>901.18648382771903</v>
      </c>
      <c r="J385">
        <v>2124.13609291176</v>
      </c>
      <c r="K385">
        <v>4264.2982490272398</v>
      </c>
      <c r="L385">
        <v>0</v>
      </c>
      <c r="M385">
        <v>1056.4535714285701</v>
      </c>
      <c r="N385">
        <v>54854.695825766699</v>
      </c>
      <c r="O385">
        <v>4972.2299999999996</v>
      </c>
      <c r="P385">
        <v>119</v>
      </c>
      <c r="Q385">
        <v>629313.82999999996</v>
      </c>
      <c r="R385">
        <v>22904</v>
      </c>
      <c r="S385">
        <v>1077.4440433212999</v>
      </c>
      <c r="T385">
        <v>111620.87195908801</v>
      </c>
      <c r="U385">
        <v>76281.83</v>
      </c>
      <c r="V385">
        <v>4435.4399999999996</v>
      </c>
      <c r="W385">
        <v>70582.13</v>
      </c>
      <c r="X385">
        <v>16574.75</v>
      </c>
      <c r="Y385">
        <v>1</v>
      </c>
    </row>
    <row r="386" spans="1:25" x14ac:dyDescent="0.25">
      <c r="A386">
        <v>915635857</v>
      </c>
      <c r="B386">
        <v>5032020</v>
      </c>
      <c r="C386">
        <v>503</v>
      </c>
      <c r="D386">
        <v>2020</v>
      </c>
      <c r="E386" t="s">
        <v>99</v>
      </c>
      <c r="F386">
        <v>34619</v>
      </c>
      <c r="G386">
        <v>36181</v>
      </c>
      <c r="H386">
        <v>20335</v>
      </c>
      <c r="I386">
        <v>901.18648382771903</v>
      </c>
      <c r="J386">
        <v>2124.13609291176</v>
      </c>
      <c r="K386">
        <v>4264.2982490272398</v>
      </c>
      <c r="L386">
        <v>0</v>
      </c>
      <c r="M386">
        <v>3481</v>
      </c>
      <c r="N386">
        <v>54273.620825766702</v>
      </c>
      <c r="O386">
        <v>13380.48</v>
      </c>
      <c r="P386">
        <v>327</v>
      </c>
      <c r="Q386">
        <v>856356.78</v>
      </c>
      <c r="R386">
        <v>26598</v>
      </c>
      <c r="S386">
        <v>504</v>
      </c>
      <c r="T386">
        <v>126494.089715767</v>
      </c>
      <c r="U386">
        <v>76835.53</v>
      </c>
      <c r="V386">
        <v>4435.4399999999996</v>
      </c>
      <c r="W386">
        <v>71863.009999999995</v>
      </c>
      <c r="X386">
        <v>16609.599999999999</v>
      </c>
      <c r="Y386">
        <v>1</v>
      </c>
    </row>
    <row r="387" spans="1:25" x14ac:dyDescent="0.25">
      <c r="A387">
        <v>980038408</v>
      </c>
      <c r="B387">
        <v>5112016</v>
      </c>
      <c r="C387">
        <v>511</v>
      </c>
      <c r="D387">
        <v>2016</v>
      </c>
      <c r="E387" t="s">
        <v>100</v>
      </c>
      <c r="F387">
        <v>67314.465953307401</v>
      </c>
      <c r="G387">
        <v>79791.843385214001</v>
      </c>
      <c r="H387">
        <v>29863.299610894901</v>
      </c>
      <c r="I387">
        <v>5967.2705344925198</v>
      </c>
      <c r="J387">
        <v>-97.939763738404594</v>
      </c>
      <c r="K387">
        <v>0</v>
      </c>
      <c r="L387">
        <v>4392.38618677043</v>
      </c>
      <c r="M387">
        <v>967.37743190661502</v>
      </c>
      <c r="N387">
        <v>117752.57687970399</v>
      </c>
      <c r="O387">
        <v>21225.15</v>
      </c>
      <c r="P387">
        <v>863</v>
      </c>
      <c r="Q387">
        <v>679253.28</v>
      </c>
      <c r="R387">
        <v>50254</v>
      </c>
      <c r="S387">
        <v>1987.3262548262501</v>
      </c>
      <c r="T387">
        <v>206931.54227953</v>
      </c>
      <c r="U387">
        <v>80686.42</v>
      </c>
      <c r="V387">
        <v>2774.4</v>
      </c>
      <c r="W387">
        <v>109535.88</v>
      </c>
      <c r="X387">
        <v>58211.95</v>
      </c>
      <c r="Y387">
        <v>1</v>
      </c>
    </row>
    <row r="388" spans="1:25" x14ac:dyDescent="0.25">
      <c r="A388">
        <v>980038408</v>
      </c>
      <c r="B388">
        <v>5112018</v>
      </c>
      <c r="C388">
        <v>511</v>
      </c>
      <c r="D388">
        <v>2018</v>
      </c>
      <c r="E388" t="s">
        <v>100</v>
      </c>
      <c r="F388">
        <v>36676.488051470602</v>
      </c>
      <c r="G388">
        <v>65951.876838235301</v>
      </c>
      <c r="H388">
        <v>33625.491727941197</v>
      </c>
      <c r="I388">
        <v>5967.2705344925198</v>
      </c>
      <c r="J388">
        <v>-97.939763738404594</v>
      </c>
      <c r="K388">
        <v>0</v>
      </c>
      <c r="L388">
        <v>2367.5900735294099</v>
      </c>
      <c r="M388">
        <v>1505.39797794118</v>
      </c>
      <c r="N388">
        <v>70999.215881048207</v>
      </c>
      <c r="O388">
        <v>23809.74</v>
      </c>
      <c r="P388">
        <v>1029</v>
      </c>
      <c r="Q388">
        <v>750148.21</v>
      </c>
      <c r="R388">
        <v>62023</v>
      </c>
      <c r="S388">
        <v>5235.3099630996303</v>
      </c>
      <c r="T388">
        <v>179145.36026914799</v>
      </c>
      <c r="U388">
        <v>79900.679999999993</v>
      </c>
      <c r="V388">
        <v>2774.4</v>
      </c>
      <c r="W388">
        <v>113039.43</v>
      </c>
      <c r="X388">
        <v>60916.160000000003</v>
      </c>
      <c r="Y388">
        <v>1</v>
      </c>
    </row>
    <row r="389" spans="1:25" x14ac:dyDescent="0.25">
      <c r="A389">
        <v>980038408</v>
      </c>
      <c r="B389">
        <v>5112019</v>
      </c>
      <c r="C389">
        <v>511</v>
      </c>
      <c r="D389">
        <v>2019</v>
      </c>
      <c r="E389" t="s">
        <v>100</v>
      </c>
      <c r="F389">
        <v>43816.103571428597</v>
      </c>
      <c r="G389">
        <v>74892.075892857101</v>
      </c>
      <c r="H389">
        <v>46549.728571428597</v>
      </c>
      <c r="I389">
        <v>5967.2705344925198</v>
      </c>
      <c r="J389">
        <v>-97.939763738404594</v>
      </c>
      <c r="K389">
        <v>0</v>
      </c>
      <c r="L389">
        <v>0</v>
      </c>
      <c r="M389">
        <v>2437.6535714285701</v>
      </c>
      <c r="N389">
        <v>75590.128092182698</v>
      </c>
      <c r="O389">
        <v>64839.98</v>
      </c>
      <c r="P389">
        <v>1886</v>
      </c>
      <c r="Q389">
        <v>875027.64</v>
      </c>
      <c r="R389">
        <v>43296</v>
      </c>
      <c r="S389">
        <v>1287.059566787</v>
      </c>
      <c r="T389">
        <v>170462.37008897</v>
      </c>
      <c r="U389">
        <v>84257.58</v>
      </c>
      <c r="V389">
        <v>3388.06</v>
      </c>
      <c r="W389">
        <v>135588.51999999999</v>
      </c>
      <c r="X389">
        <v>58386.84</v>
      </c>
      <c r="Y389">
        <v>1</v>
      </c>
    </row>
    <row r="390" spans="1:25" x14ac:dyDescent="0.25">
      <c r="A390">
        <v>980038408</v>
      </c>
      <c r="B390">
        <v>5112020</v>
      </c>
      <c r="C390">
        <v>511</v>
      </c>
      <c r="D390">
        <v>2020</v>
      </c>
      <c r="E390" t="s">
        <v>100</v>
      </c>
      <c r="F390">
        <v>38063</v>
      </c>
      <c r="G390">
        <v>76650</v>
      </c>
      <c r="H390">
        <v>48259</v>
      </c>
      <c r="I390">
        <v>5967.2705344925198</v>
      </c>
      <c r="J390">
        <v>-97.939763738404594</v>
      </c>
      <c r="K390">
        <v>0</v>
      </c>
      <c r="L390">
        <v>0</v>
      </c>
      <c r="M390">
        <v>3930</v>
      </c>
      <c r="N390">
        <v>68393.330770754095</v>
      </c>
      <c r="O390">
        <v>82536.19</v>
      </c>
      <c r="P390">
        <v>2152</v>
      </c>
      <c r="Q390">
        <v>1194508.82</v>
      </c>
      <c r="R390">
        <v>60137</v>
      </c>
      <c r="S390">
        <v>2322</v>
      </c>
      <c r="T390">
        <v>198772.14878575399</v>
      </c>
      <c r="U390">
        <v>89523.46</v>
      </c>
      <c r="V390">
        <v>3388.06</v>
      </c>
      <c r="W390">
        <v>141385.70000000001</v>
      </c>
      <c r="X390">
        <v>57972.52</v>
      </c>
      <c r="Y390">
        <v>1</v>
      </c>
    </row>
    <row r="391" spans="1:25" x14ac:dyDescent="0.25">
      <c r="A391">
        <v>980038408</v>
      </c>
      <c r="B391">
        <v>5112017</v>
      </c>
      <c r="C391">
        <v>511</v>
      </c>
      <c r="D391">
        <v>2017</v>
      </c>
      <c r="E391" t="s">
        <v>100</v>
      </c>
      <c r="F391">
        <v>46727.553875236299</v>
      </c>
      <c r="G391">
        <v>71471.878071833606</v>
      </c>
      <c r="H391">
        <v>28662.946124763701</v>
      </c>
      <c r="I391">
        <v>5967.2705344925198</v>
      </c>
      <c r="J391">
        <v>-97.939763738404594</v>
      </c>
      <c r="K391">
        <v>0</v>
      </c>
      <c r="L391">
        <v>96.823251417769399</v>
      </c>
      <c r="M391">
        <v>1264.1417769376201</v>
      </c>
      <c r="N391">
        <v>94044.851564704994</v>
      </c>
      <c r="O391">
        <v>24502.6</v>
      </c>
      <c r="P391">
        <v>943</v>
      </c>
      <c r="Q391">
        <v>719996.68</v>
      </c>
      <c r="R391">
        <v>51162</v>
      </c>
      <c r="S391">
        <v>1870.7090047393399</v>
      </c>
      <c r="T391">
        <v>186362.27348944399</v>
      </c>
      <c r="U391">
        <v>80311.88</v>
      </c>
      <c r="V391">
        <v>2774.4</v>
      </c>
      <c r="W391">
        <v>109237.06</v>
      </c>
      <c r="X391">
        <v>60009.440000000002</v>
      </c>
      <c r="Y391">
        <v>1</v>
      </c>
    </row>
    <row r="392" spans="1:25" x14ac:dyDescent="0.25">
      <c r="A392">
        <v>882783022</v>
      </c>
      <c r="B392">
        <v>5422016</v>
      </c>
      <c r="C392">
        <v>542</v>
      </c>
      <c r="D392">
        <v>2016</v>
      </c>
      <c r="E392" t="s">
        <v>230</v>
      </c>
      <c r="F392">
        <v>0</v>
      </c>
      <c r="G392">
        <v>307.90369649805501</v>
      </c>
      <c r="H392">
        <v>0</v>
      </c>
      <c r="I392">
        <v>36.543363301428599</v>
      </c>
      <c r="J392">
        <v>0</v>
      </c>
      <c r="K392">
        <v>0</v>
      </c>
      <c r="L392">
        <v>0</v>
      </c>
      <c r="M392">
        <v>0</v>
      </c>
      <c r="N392">
        <v>344.44705979948299</v>
      </c>
      <c r="O392">
        <v>0</v>
      </c>
      <c r="P392">
        <v>0</v>
      </c>
      <c r="Q392">
        <v>613.07000000000005</v>
      </c>
      <c r="R392">
        <v>102</v>
      </c>
      <c r="S392">
        <v>0</v>
      </c>
      <c r="T392">
        <v>478.02016479948298</v>
      </c>
      <c r="U392">
        <v>0</v>
      </c>
      <c r="V392">
        <v>0</v>
      </c>
      <c r="W392">
        <v>230.32</v>
      </c>
      <c r="X392">
        <v>0</v>
      </c>
      <c r="Y392">
        <v>0</v>
      </c>
    </row>
    <row r="393" spans="1:25" x14ac:dyDescent="0.25">
      <c r="A393">
        <v>882783022</v>
      </c>
      <c r="B393">
        <v>5422019</v>
      </c>
      <c r="C393">
        <v>542</v>
      </c>
      <c r="D393">
        <v>2019</v>
      </c>
      <c r="E393" t="s">
        <v>230</v>
      </c>
      <c r="F393">
        <v>25.691964285714299</v>
      </c>
      <c r="G393">
        <v>288.77767857142902</v>
      </c>
      <c r="H393">
        <v>0</v>
      </c>
      <c r="I393">
        <v>36.543363301428599</v>
      </c>
      <c r="J393">
        <v>0</v>
      </c>
      <c r="K393">
        <v>0</v>
      </c>
      <c r="L393">
        <v>0</v>
      </c>
      <c r="M393">
        <v>0</v>
      </c>
      <c r="N393">
        <v>351.01300615857099</v>
      </c>
      <c r="O393">
        <v>0</v>
      </c>
      <c r="P393">
        <v>0</v>
      </c>
      <c r="Q393">
        <v>421.17</v>
      </c>
      <c r="R393">
        <v>24</v>
      </c>
      <c r="S393">
        <v>0</v>
      </c>
      <c r="T393">
        <v>396.70326115857102</v>
      </c>
      <c r="U393">
        <v>0</v>
      </c>
      <c r="V393">
        <v>0</v>
      </c>
      <c r="W393">
        <v>230.32</v>
      </c>
      <c r="X393">
        <v>0</v>
      </c>
      <c r="Y393">
        <v>0</v>
      </c>
    </row>
    <row r="394" spans="1:25" x14ac:dyDescent="0.25">
      <c r="A394">
        <v>882783022</v>
      </c>
      <c r="B394">
        <v>5422017</v>
      </c>
      <c r="C394">
        <v>542</v>
      </c>
      <c r="D394">
        <v>2017</v>
      </c>
      <c r="E394" t="s">
        <v>230</v>
      </c>
      <c r="F394">
        <v>0</v>
      </c>
      <c r="G394">
        <v>306.788279773157</v>
      </c>
      <c r="H394">
        <v>0</v>
      </c>
      <c r="I394">
        <v>36.543363301428599</v>
      </c>
      <c r="J394">
        <v>0</v>
      </c>
      <c r="K394">
        <v>0</v>
      </c>
      <c r="L394">
        <v>0</v>
      </c>
      <c r="M394">
        <v>0</v>
      </c>
      <c r="N394">
        <v>343.33164307458497</v>
      </c>
      <c r="O394">
        <v>0</v>
      </c>
      <c r="P394">
        <v>0</v>
      </c>
      <c r="Q394">
        <v>514.09</v>
      </c>
      <c r="R394">
        <v>98</v>
      </c>
      <c r="S394">
        <v>0</v>
      </c>
      <c r="T394">
        <v>467.80727807458499</v>
      </c>
      <c r="U394">
        <v>0</v>
      </c>
      <c r="V394">
        <v>0</v>
      </c>
      <c r="W394">
        <v>230.32</v>
      </c>
      <c r="X394">
        <v>0</v>
      </c>
      <c r="Y394">
        <v>0</v>
      </c>
    </row>
    <row r="395" spans="1:25" x14ac:dyDescent="0.25">
      <c r="A395">
        <v>882783022</v>
      </c>
      <c r="B395">
        <v>5422020</v>
      </c>
      <c r="C395">
        <v>542</v>
      </c>
      <c r="D395">
        <v>2020</v>
      </c>
      <c r="E395" t="s">
        <v>230</v>
      </c>
      <c r="F395">
        <v>330</v>
      </c>
      <c r="G395">
        <v>300</v>
      </c>
      <c r="H395">
        <v>0</v>
      </c>
      <c r="I395">
        <v>36.543363301428599</v>
      </c>
      <c r="J395">
        <v>0</v>
      </c>
      <c r="K395">
        <v>0</v>
      </c>
      <c r="L395">
        <v>0</v>
      </c>
      <c r="M395">
        <v>0</v>
      </c>
      <c r="N395">
        <v>666.54336330142905</v>
      </c>
      <c r="O395">
        <v>0</v>
      </c>
      <c r="P395">
        <v>0</v>
      </c>
      <c r="Q395">
        <v>410.06</v>
      </c>
      <c r="R395">
        <v>11</v>
      </c>
      <c r="S395">
        <v>611</v>
      </c>
      <c r="T395">
        <v>1309.6614533014299</v>
      </c>
      <c r="U395">
        <v>0</v>
      </c>
      <c r="V395">
        <v>0</v>
      </c>
      <c r="W395">
        <v>1233.9000000000001</v>
      </c>
      <c r="X395">
        <v>0</v>
      </c>
      <c r="Y395">
        <v>0</v>
      </c>
    </row>
    <row r="396" spans="1:25" x14ac:dyDescent="0.25">
      <c r="A396">
        <v>882783022</v>
      </c>
      <c r="B396">
        <v>5422018</v>
      </c>
      <c r="C396">
        <v>542</v>
      </c>
      <c r="D396">
        <v>2018</v>
      </c>
      <c r="E396" t="s">
        <v>230</v>
      </c>
      <c r="F396">
        <v>349.10845588235298</v>
      </c>
      <c r="G396">
        <v>320.54503676470603</v>
      </c>
      <c r="H396">
        <v>0</v>
      </c>
      <c r="I396">
        <v>36.543363301428599</v>
      </c>
      <c r="J396">
        <v>0</v>
      </c>
      <c r="K396">
        <v>0</v>
      </c>
      <c r="L396">
        <v>0</v>
      </c>
      <c r="M396">
        <v>0</v>
      </c>
      <c r="N396">
        <v>706.19685594848704</v>
      </c>
      <c r="O396">
        <v>0</v>
      </c>
      <c r="P396">
        <v>0</v>
      </c>
      <c r="Q396">
        <v>445.41</v>
      </c>
      <c r="R396">
        <v>68</v>
      </c>
      <c r="S396">
        <v>0</v>
      </c>
      <c r="T396">
        <v>797.13547094848695</v>
      </c>
      <c r="U396">
        <v>0</v>
      </c>
      <c r="V396">
        <v>0</v>
      </c>
      <c r="W396">
        <v>230.32</v>
      </c>
      <c r="X396">
        <v>0</v>
      </c>
      <c r="Y396">
        <v>0</v>
      </c>
    </row>
    <row r="397" spans="1:25" x14ac:dyDescent="0.25">
      <c r="A397">
        <v>976944801</v>
      </c>
      <c r="B397">
        <v>5662016</v>
      </c>
      <c r="C397">
        <v>566</v>
      </c>
      <c r="D397">
        <v>2016</v>
      </c>
      <c r="E397" t="s">
        <v>101</v>
      </c>
      <c r="F397">
        <v>74719.829766537005</v>
      </c>
      <c r="G397">
        <v>67455.541828793794</v>
      </c>
      <c r="H397">
        <v>25755.304474708199</v>
      </c>
      <c r="I397">
        <v>3211.7220690910299</v>
      </c>
      <c r="J397">
        <v>8340.6358152134508</v>
      </c>
      <c r="K397">
        <v>0</v>
      </c>
      <c r="L397">
        <v>0</v>
      </c>
      <c r="M397">
        <v>1715.3035019455299</v>
      </c>
      <c r="N397">
        <v>126257.121502981</v>
      </c>
      <c r="O397">
        <v>343594.93</v>
      </c>
      <c r="P397">
        <v>29098</v>
      </c>
      <c r="Q397">
        <v>2617281.6800000002</v>
      </c>
      <c r="R397">
        <v>76343</v>
      </c>
      <c r="S397">
        <v>5832.0173745173797</v>
      </c>
      <c r="T397">
        <v>390015.28429249901</v>
      </c>
      <c r="U397">
        <v>139922.5</v>
      </c>
      <c r="V397">
        <v>149493.57</v>
      </c>
      <c r="W397">
        <v>168817.29</v>
      </c>
      <c r="X397">
        <v>59582.57</v>
      </c>
      <c r="Y397">
        <v>1</v>
      </c>
    </row>
    <row r="398" spans="1:25" x14ac:dyDescent="0.25">
      <c r="A398">
        <v>976944801</v>
      </c>
      <c r="B398">
        <v>5662020</v>
      </c>
      <c r="C398">
        <v>566</v>
      </c>
      <c r="D398">
        <v>2020</v>
      </c>
      <c r="E398" t="s">
        <v>101</v>
      </c>
      <c r="F398">
        <v>62106</v>
      </c>
      <c r="G398">
        <v>59841</v>
      </c>
      <c r="H398">
        <v>26574</v>
      </c>
      <c r="I398">
        <v>3211.7220690910299</v>
      </c>
      <c r="J398">
        <v>8340.6358152134508</v>
      </c>
      <c r="K398">
        <v>0</v>
      </c>
      <c r="L398">
        <v>8041</v>
      </c>
      <c r="M398">
        <v>1767</v>
      </c>
      <c r="N398">
        <v>97117.357884304496</v>
      </c>
      <c r="O398">
        <v>95893.440000000002</v>
      </c>
      <c r="P398">
        <v>1804</v>
      </c>
      <c r="Q398">
        <v>1526155.45</v>
      </c>
      <c r="R398">
        <v>65210</v>
      </c>
      <c r="S398">
        <v>3379</v>
      </c>
      <c r="T398">
        <v>251045.87571930399</v>
      </c>
      <c r="U398">
        <v>120632.58</v>
      </c>
      <c r="V398">
        <v>43310.43</v>
      </c>
      <c r="W398">
        <v>196612.65</v>
      </c>
      <c r="X398">
        <v>39226.75</v>
      </c>
      <c r="Y398">
        <v>1</v>
      </c>
    </row>
    <row r="399" spans="1:25" x14ac:dyDescent="0.25">
      <c r="A399">
        <v>976944801</v>
      </c>
      <c r="B399">
        <v>5662019</v>
      </c>
      <c r="C399">
        <v>566</v>
      </c>
      <c r="D399">
        <v>2019</v>
      </c>
      <c r="E399" t="s">
        <v>101</v>
      </c>
      <c r="F399">
        <v>69649.887499999997</v>
      </c>
      <c r="G399">
        <v>53975.733928571397</v>
      </c>
      <c r="H399">
        <v>24074.398214285698</v>
      </c>
      <c r="I399">
        <v>3211.7220690910299</v>
      </c>
      <c r="J399">
        <v>8340.6358152134508</v>
      </c>
      <c r="K399">
        <v>0</v>
      </c>
      <c r="L399">
        <v>0</v>
      </c>
      <c r="M399">
        <v>1612.4276785714301</v>
      </c>
      <c r="N399">
        <v>109491.15342001901</v>
      </c>
      <c r="O399">
        <v>53432.03</v>
      </c>
      <c r="P399">
        <v>2073</v>
      </c>
      <c r="Q399">
        <v>1438232.93</v>
      </c>
      <c r="R399">
        <v>57028</v>
      </c>
      <c r="S399">
        <v>1958.4368231046899</v>
      </c>
      <c r="T399">
        <v>247371.335683123</v>
      </c>
      <c r="U399">
        <v>120887.88</v>
      </c>
      <c r="V399">
        <v>43310.43</v>
      </c>
      <c r="W399">
        <v>154529.19</v>
      </c>
      <c r="X399">
        <v>39203.699999999997</v>
      </c>
      <c r="Y399">
        <v>1</v>
      </c>
    </row>
    <row r="400" spans="1:25" x14ac:dyDescent="0.25">
      <c r="A400">
        <v>976944801</v>
      </c>
      <c r="B400">
        <v>5662018</v>
      </c>
      <c r="C400">
        <v>566</v>
      </c>
      <c r="D400">
        <v>2018</v>
      </c>
      <c r="E400" t="s">
        <v>101</v>
      </c>
      <c r="F400">
        <v>71934.326286764699</v>
      </c>
      <c r="G400">
        <v>55323.111213235301</v>
      </c>
      <c r="H400">
        <v>27489.646139705899</v>
      </c>
      <c r="I400">
        <v>3211.7220690910299</v>
      </c>
      <c r="J400">
        <v>8340.6358152134508</v>
      </c>
      <c r="K400">
        <v>0</v>
      </c>
      <c r="L400">
        <v>0</v>
      </c>
      <c r="M400">
        <v>2204.67279411765</v>
      </c>
      <c r="N400">
        <v>109115.476450481</v>
      </c>
      <c r="O400">
        <v>79649.61</v>
      </c>
      <c r="P400">
        <v>1974</v>
      </c>
      <c r="Q400">
        <v>1348574.22</v>
      </c>
      <c r="R400">
        <v>57150</v>
      </c>
      <c r="S400">
        <v>9612.5590405904095</v>
      </c>
      <c r="T400">
        <v>251405.56273607101</v>
      </c>
      <c r="U400">
        <v>122562.36</v>
      </c>
      <c r="V400">
        <v>43310.43</v>
      </c>
      <c r="W400">
        <v>151028.25</v>
      </c>
      <c r="X400">
        <v>36849.51</v>
      </c>
      <c r="Y400">
        <v>1</v>
      </c>
    </row>
    <row r="401" spans="1:25" x14ac:dyDescent="0.25">
      <c r="A401">
        <v>976944801</v>
      </c>
      <c r="B401">
        <v>5662017</v>
      </c>
      <c r="C401">
        <v>566</v>
      </c>
      <c r="D401">
        <v>2017</v>
      </c>
      <c r="E401" t="s">
        <v>101</v>
      </c>
      <c r="F401">
        <v>87109.377126654101</v>
      </c>
      <c r="G401">
        <v>61758.003780718303</v>
      </c>
      <c r="H401">
        <v>26702.547258979201</v>
      </c>
      <c r="I401">
        <v>3211.7220690910299</v>
      </c>
      <c r="J401">
        <v>8340.6358152134508</v>
      </c>
      <c r="K401">
        <v>0</v>
      </c>
      <c r="L401">
        <v>0</v>
      </c>
      <c r="M401">
        <v>2063.7495274102098</v>
      </c>
      <c r="N401">
        <v>131653.44200528701</v>
      </c>
      <c r="O401">
        <v>317319.78000000003</v>
      </c>
      <c r="P401">
        <v>29176</v>
      </c>
      <c r="Q401">
        <v>2678901.7799999998</v>
      </c>
      <c r="R401">
        <v>123635</v>
      </c>
      <c r="S401">
        <v>27667.137440758299</v>
      </c>
      <c r="T401">
        <v>466436.98978604598</v>
      </c>
      <c r="U401">
        <v>139922.5</v>
      </c>
      <c r="V401">
        <v>149493.57</v>
      </c>
      <c r="W401">
        <v>171332.66</v>
      </c>
      <c r="X401">
        <v>59582.57</v>
      </c>
      <c r="Y401">
        <v>1</v>
      </c>
    </row>
    <row r="402" spans="1:25" x14ac:dyDescent="0.25">
      <c r="A402">
        <v>982677386</v>
      </c>
      <c r="B402">
        <v>5782019</v>
      </c>
      <c r="C402">
        <v>578</v>
      </c>
      <c r="D402">
        <v>2019</v>
      </c>
      <c r="E402" t="s">
        <v>231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4.05</v>
      </c>
      <c r="Y402">
        <v>0</v>
      </c>
    </row>
    <row r="403" spans="1:25" x14ac:dyDescent="0.25">
      <c r="A403">
        <v>982677386</v>
      </c>
      <c r="B403">
        <v>5782016</v>
      </c>
      <c r="C403">
        <v>578</v>
      </c>
      <c r="D403">
        <v>2016</v>
      </c>
      <c r="E403" t="s">
        <v>231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</row>
    <row r="404" spans="1:25" x14ac:dyDescent="0.25">
      <c r="A404">
        <v>982677386</v>
      </c>
      <c r="B404">
        <v>5782020</v>
      </c>
      <c r="C404">
        <v>578</v>
      </c>
      <c r="D404">
        <v>2020</v>
      </c>
      <c r="E404" t="s">
        <v>231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32.9</v>
      </c>
      <c r="X404">
        <v>4.05</v>
      </c>
      <c r="Y404">
        <v>0</v>
      </c>
    </row>
    <row r="405" spans="1:25" x14ac:dyDescent="0.25">
      <c r="A405">
        <v>982677386</v>
      </c>
      <c r="B405">
        <v>5782018</v>
      </c>
      <c r="C405">
        <v>578</v>
      </c>
      <c r="D405">
        <v>2018</v>
      </c>
      <c r="E405" t="s">
        <v>231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4.05</v>
      </c>
      <c r="Y405">
        <v>0</v>
      </c>
    </row>
    <row r="406" spans="1:25" x14ac:dyDescent="0.25">
      <c r="A406">
        <v>982677386</v>
      </c>
      <c r="B406">
        <v>5782017</v>
      </c>
      <c r="C406">
        <v>578</v>
      </c>
      <c r="D406">
        <v>2017</v>
      </c>
      <c r="E406" t="s">
        <v>231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</row>
    <row r="407" spans="1:25" x14ac:dyDescent="0.25">
      <c r="A407">
        <v>917856222</v>
      </c>
      <c r="B407">
        <v>5912018</v>
      </c>
      <c r="C407">
        <v>591</v>
      </c>
      <c r="D407">
        <v>2018</v>
      </c>
      <c r="E407" t="s">
        <v>102</v>
      </c>
      <c r="F407">
        <v>2008.96047794118</v>
      </c>
      <c r="G407">
        <v>498.27297794117601</v>
      </c>
      <c r="H407">
        <v>0</v>
      </c>
      <c r="I407">
        <v>105.528149861803</v>
      </c>
      <c r="J407">
        <v>0</v>
      </c>
      <c r="K407">
        <v>0</v>
      </c>
      <c r="L407">
        <v>0</v>
      </c>
      <c r="M407">
        <v>0</v>
      </c>
      <c r="N407">
        <v>2612.7616057441601</v>
      </c>
      <c r="O407">
        <v>550.45000000000005</v>
      </c>
      <c r="P407">
        <v>25</v>
      </c>
      <c r="Q407">
        <v>45125.79</v>
      </c>
      <c r="R407">
        <v>2238</v>
      </c>
      <c r="S407">
        <v>484.40590405904101</v>
      </c>
      <c r="T407">
        <v>7712.4938698032001</v>
      </c>
      <c r="U407">
        <v>5424.99</v>
      </c>
      <c r="V407">
        <v>0</v>
      </c>
      <c r="W407">
        <v>4537.55</v>
      </c>
      <c r="X407">
        <v>171.27</v>
      </c>
      <c r="Y407">
        <v>1</v>
      </c>
    </row>
    <row r="408" spans="1:25" x14ac:dyDescent="0.25">
      <c r="A408">
        <v>917856222</v>
      </c>
      <c r="B408">
        <v>5912019</v>
      </c>
      <c r="C408">
        <v>591</v>
      </c>
      <c r="D408">
        <v>2019</v>
      </c>
      <c r="E408" t="s">
        <v>102</v>
      </c>
      <c r="F408">
        <v>2129.35</v>
      </c>
      <c r="G408">
        <v>624.82857142857097</v>
      </c>
      <c r="H408">
        <v>0</v>
      </c>
      <c r="I408">
        <v>105.528149861803</v>
      </c>
      <c r="J408">
        <v>0</v>
      </c>
      <c r="K408">
        <v>0</v>
      </c>
      <c r="L408">
        <v>0</v>
      </c>
      <c r="M408">
        <v>0</v>
      </c>
      <c r="N408">
        <v>2859.7067212903698</v>
      </c>
      <c r="O408">
        <v>527.22</v>
      </c>
      <c r="P408">
        <v>23</v>
      </c>
      <c r="Q408">
        <v>43900.66</v>
      </c>
      <c r="R408">
        <v>2259</v>
      </c>
      <c r="S408">
        <v>33.416967509025298</v>
      </c>
      <c r="T408">
        <v>7463.1595087994001</v>
      </c>
      <c r="U408">
        <v>5424.99</v>
      </c>
      <c r="V408">
        <v>0</v>
      </c>
      <c r="W408">
        <v>4537.55</v>
      </c>
      <c r="X408">
        <v>171.27</v>
      </c>
      <c r="Y408">
        <v>1</v>
      </c>
    </row>
    <row r="409" spans="1:25" x14ac:dyDescent="0.25">
      <c r="A409">
        <v>917856222</v>
      </c>
      <c r="B409">
        <v>5912020</v>
      </c>
      <c r="C409">
        <v>591</v>
      </c>
      <c r="D409">
        <v>2020</v>
      </c>
      <c r="E409" t="s">
        <v>102</v>
      </c>
      <c r="F409">
        <v>1556</v>
      </c>
      <c r="G409">
        <v>621</v>
      </c>
      <c r="H409">
        <v>0</v>
      </c>
      <c r="I409">
        <v>105.528149861803</v>
      </c>
      <c r="J409">
        <v>0</v>
      </c>
      <c r="K409">
        <v>0</v>
      </c>
      <c r="L409">
        <v>0</v>
      </c>
      <c r="M409">
        <v>0</v>
      </c>
      <c r="N409">
        <v>2282.5281498618001</v>
      </c>
      <c r="O409">
        <v>503.99</v>
      </c>
      <c r="P409">
        <v>23</v>
      </c>
      <c r="Q409">
        <v>42054.38</v>
      </c>
      <c r="R409">
        <v>2268</v>
      </c>
      <c r="S409">
        <v>0</v>
      </c>
      <c r="T409">
        <v>6765.2842048618004</v>
      </c>
      <c r="U409">
        <v>5424.99</v>
      </c>
      <c r="V409">
        <v>0</v>
      </c>
      <c r="W409">
        <v>4537.55</v>
      </c>
      <c r="X409">
        <v>171.27</v>
      </c>
      <c r="Y409">
        <v>1</v>
      </c>
    </row>
    <row r="410" spans="1:25" x14ac:dyDescent="0.25">
      <c r="A410">
        <v>917856222</v>
      </c>
      <c r="B410">
        <v>5912016</v>
      </c>
      <c r="C410">
        <v>591</v>
      </c>
      <c r="D410">
        <v>2016</v>
      </c>
      <c r="E410" t="s">
        <v>102</v>
      </c>
      <c r="F410">
        <v>1788.0807392996101</v>
      </c>
      <c r="G410">
        <v>928.18968871595303</v>
      </c>
      <c r="H410">
        <v>0</v>
      </c>
      <c r="I410">
        <v>105.528149861803</v>
      </c>
      <c r="J410">
        <v>0</v>
      </c>
      <c r="K410">
        <v>0</v>
      </c>
      <c r="L410">
        <v>0</v>
      </c>
      <c r="M410">
        <v>0</v>
      </c>
      <c r="N410">
        <v>2821.79857787737</v>
      </c>
      <c r="O410">
        <v>599.94000000000005</v>
      </c>
      <c r="P410">
        <v>23</v>
      </c>
      <c r="Q410">
        <v>49005.2</v>
      </c>
      <c r="R410">
        <v>2224</v>
      </c>
      <c r="S410">
        <v>0</v>
      </c>
      <c r="T410">
        <v>7623.46328787737</v>
      </c>
      <c r="U410">
        <v>5424.99</v>
      </c>
      <c r="V410">
        <v>0</v>
      </c>
      <c r="W410">
        <v>4537.55</v>
      </c>
      <c r="X410">
        <v>171.27</v>
      </c>
      <c r="Y410">
        <v>1</v>
      </c>
    </row>
    <row r="411" spans="1:25" x14ac:dyDescent="0.25">
      <c r="A411">
        <v>917856222</v>
      </c>
      <c r="B411">
        <v>5912017</v>
      </c>
      <c r="C411">
        <v>591</v>
      </c>
      <c r="D411">
        <v>2017</v>
      </c>
      <c r="E411" t="s">
        <v>102</v>
      </c>
      <c r="F411">
        <v>2164.92438563327</v>
      </c>
      <c r="G411">
        <v>528.72022684310002</v>
      </c>
      <c r="H411">
        <v>0</v>
      </c>
      <c r="I411">
        <v>105.528149861803</v>
      </c>
      <c r="J411">
        <v>0</v>
      </c>
      <c r="K411">
        <v>0</v>
      </c>
      <c r="L411">
        <v>0</v>
      </c>
      <c r="M411">
        <v>0</v>
      </c>
      <c r="N411">
        <v>2799.1727623381698</v>
      </c>
      <c r="O411">
        <v>575.70000000000005</v>
      </c>
      <c r="P411">
        <v>24</v>
      </c>
      <c r="Q411">
        <v>46823.6</v>
      </c>
      <c r="R411">
        <v>2234</v>
      </c>
      <c r="S411">
        <v>0</v>
      </c>
      <c r="T411">
        <v>7498.23671233817</v>
      </c>
      <c r="U411">
        <v>5424.99</v>
      </c>
      <c r="V411">
        <v>0</v>
      </c>
      <c r="W411">
        <v>4537.55</v>
      </c>
      <c r="X411">
        <v>171.27</v>
      </c>
      <c r="Y411">
        <v>1</v>
      </c>
    </row>
    <row r="412" spans="1:25" x14ac:dyDescent="0.25">
      <c r="A412">
        <v>971029102</v>
      </c>
      <c r="B412">
        <v>5992020</v>
      </c>
      <c r="C412">
        <v>599</v>
      </c>
      <c r="D412">
        <v>2020</v>
      </c>
      <c r="E412" t="s">
        <v>232</v>
      </c>
      <c r="F412">
        <v>69</v>
      </c>
      <c r="G412">
        <v>146</v>
      </c>
      <c r="H412">
        <v>42</v>
      </c>
      <c r="I412">
        <v>2.8</v>
      </c>
      <c r="J412">
        <v>0</v>
      </c>
      <c r="K412">
        <v>0</v>
      </c>
      <c r="L412">
        <v>0</v>
      </c>
      <c r="M412">
        <v>0</v>
      </c>
      <c r="N412">
        <v>175.8</v>
      </c>
      <c r="O412">
        <v>0</v>
      </c>
      <c r="P412">
        <v>0</v>
      </c>
      <c r="Q412">
        <v>1541.26</v>
      </c>
      <c r="R412">
        <v>52</v>
      </c>
      <c r="S412">
        <v>0</v>
      </c>
      <c r="T412">
        <v>307.17489</v>
      </c>
      <c r="U412">
        <v>0</v>
      </c>
      <c r="V412">
        <v>0</v>
      </c>
      <c r="W412">
        <v>427.75</v>
      </c>
      <c r="X412">
        <v>0</v>
      </c>
      <c r="Y412">
        <v>0</v>
      </c>
    </row>
    <row r="413" spans="1:25" x14ac:dyDescent="0.25">
      <c r="A413">
        <v>971029102</v>
      </c>
      <c r="B413">
        <v>5992016</v>
      </c>
      <c r="C413">
        <v>599</v>
      </c>
      <c r="D413">
        <v>2016</v>
      </c>
      <c r="E413" t="s">
        <v>232</v>
      </c>
      <c r="F413">
        <v>0</v>
      </c>
      <c r="G413">
        <v>0</v>
      </c>
      <c r="H413">
        <v>0</v>
      </c>
      <c r="I413">
        <v>2.8</v>
      </c>
      <c r="J413">
        <v>0</v>
      </c>
      <c r="K413">
        <v>0</v>
      </c>
      <c r="L413">
        <v>0</v>
      </c>
      <c r="M413">
        <v>0</v>
      </c>
      <c r="N413">
        <v>2.8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2.8</v>
      </c>
      <c r="U413">
        <v>0</v>
      </c>
      <c r="V413">
        <v>0</v>
      </c>
      <c r="W413">
        <v>0</v>
      </c>
      <c r="X413">
        <v>0</v>
      </c>
      <c r="Y413">
        <v>0</v>
      </c>
    </row>
    <row r="414" spans="1:25" x14ac:dyDescent="0.25">
      <c r="A414">
        <v>971029102</v>
      </c>
      <c r="B414">
        <v>5992017</v>
      </c>
      <c r="C414">
        <v>599</v>
      </c>
      <c r="D414">
        <v>2017</v>
      </c>
      <c r="E414" t="s">
        <v>232</v>
      </c>
      <c r="F414">
        <v>0</v>
      </c>
      <c r="G414">
        <v>0</v>
      </c>
      <c r="H414">
        <v>0</v>
      </c>
      <c r="I414">
        <v>2.8</v>
      </c>
      <c r="J414">
        <v>0</v>
      </c>
      <c r="K414">
        <v>0</v>
      </c>
      <c r="L414">
        <v>0</v>
      </c>
      <c r="M414">
        <v>0</v>
      </c>
      <c r="N414">
        <v>2.8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2.8</v>
      </c>
      <c r="U414">
        <v>0</v>
      </c>
      <c r="V414">
        <v>0</v>
      </c>
      <c r="W414">
        <v>0</v>
      </c>
      <c r="X414">
        <v>0</v>
      </c>
      <c r="Y414">
        <v>0</v>
      </c>
    </row>
    <row r="415" spans="1:25" x14ac:dyDescent="0.25">
      <c r="A415">
        <v>971029102</v>
      </c>
      <c r="B415">
        <v>5992018</v>
      </c>
      <c r="C415">
        <v>599</v>
      </c>
      <c r="D415">
        <v>2018</v>
      </c>
      <c r="E415" t="s">
        <v>232</v>
      </c>
      <c r="F415">
        <v>0</v>
      </c>
      <c r="G415">
        <v>0</v>
      </c>
      <c r="H415">
        <v>0</v>
      </c>
      <c r="I415">
        <v>2.8</v>
      </c>
      <c r="J415">
        <v>0</v>
      </c>
      <c r="K415">
        <v>0</v>
      </c>
      <c r="L415">
        <v>0</v>
      </c>
      <c r="M415">
        <v>0</v>
      </c>
      <c r="N415">
        <v>2.8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2.8</v>
      </c>
      <c r="U415">
        <v>0</v>
      </c>
      <c r="V415">
        <v>0</v>
      </c>
      <c r="W415">
        <v>0</v>
      </c>
      <c r="X415">
        <v>0</v>
      </c>
      <c r="Y415">
        <v>0</v>
      </c>
    </row>
    <row r="416" spans="1:25" x14ac:dyDescent="0.25">
      <c r="A416">
        <v>971029102</v>
      </c>
      <c r="B416">
        <v>5992019</v>
      </c>
      <c r="C416">
        <v>599</v>
      </c>
      <c r="D416">
        <v>2019</v>
      </c>
      <c r="E416" t="s">
        <v>232</v>
      </c>
      <c r="F416">
        <v>56.522321428571402</v>
      </c>
      <c r="G416">
        <v>0</v>
      </c>
      <c r="H416">
        <v>0</v>
      </c>
      <c r="I416">
        <v>2.8</v>
      </c>
      <c r="J416">
        <v>0</v>
      </c>
      <c r="K416">
        <v>0</v>
      </c>
      <c r="L416">
        <v>0</v>
      </c>
      <c r="M416">
        <v>0</v>
      </c>
      <c r="N416">
        <v>59.322321428571399</v>
      </c>
      <c r="O416">
        <v>0</v>
      </c>
      <c r="P416">
        <v>0</v>
      </c>
      <c r="Q416">
        <v>1545.3</v>
      </c>
      <c r="R416">
        <v>78</v>
      </c>
      <c r="S416">
        <v>0</v>
      </c>
      <c r="T416">
        <v>216.90527142857101</v>
      </c>
      <c r="U416">
        <v>0</v>
      </c>
      <c r="V416">
        <v>0</v>
      </c>
      <c r="W416">
        <v>427.75</v>
      </c>
      <c r="X416">
        <v>0</v>
      </c>
      <c r="Y416">
        <v>0</v>
      </c>
    </row>
    <row r="417" spans="1:25" x14ac:dyDescent="0.25">
      <c r="A417">
        <v>979422679</v>
      </c>
      <c r="B417">
        <v>6112017</v>
      </c>
      <c r="C417">
        <v>611</v>
      </c>
      <c r="D417">
        <v>2017</v>
      </c>
      <c r="E417" t="s">
        <v>103</v>
      </c>
      <c r="F417">
        <v>69132.889413988698</v>
      </c>
      <c r="G417">
        <v>80232.750472589803</v>
      </c>
      <c r="H417">
        <v>31828.740075614402</v>
      </c>
      <c r="I417">
        <v>2301.8629401304001</v>
      </c>
      <c r="J417">
        <v>0</v>
      </c>
      <c r="K417">
        <v>0</v>
      </c>
      <c r="L417">
        <v>837.68431001890394</v>
      </c>
      <c r="M417">
        <v>1628.5888468809101</v>
      </c>
      <c r="N417">
        <v>117372.48959419499</v>
      </c>
      <c r="O417">
        <v>5042.93</v>
      </c>
      <c r="P417">
        <v>335</v>
      </c>
      <c r="Q417">
        <v>1307339.96</v>
      </c>
      <c r="R417">
        <v>74902</v>
      </c>
      <c r="S417">
        <v>7215.8957345971603</v>
      </c>
      <c r="T417">
        <v>267413.10416379198</v>
      </c>
      <c r="U417">
        <v>224381.73</v>
      </c>
      <c r="V417">
        <v>2149.85</v>
      </c>
      <c r="W417">
        <v>215508.13</v>
      </c>
      <c r="X417">
        <v>7265.55</v>
      </c>
      <c r="Y417">
        <v>1</v>
      </c>
    </row>
    <row r="418" spans="1:25" x14ac:dyDescent="0.25">
      <c r="A418">
        <v>979422679</v>
      </c>
      <c r="B418">
        <v>6112020</v>
      </c>
      <c r="C418">
        <v>611</v>
      </c>
      <c r="D418">
        <v>2020</v>
      </c>
      <c r="E418" t="s">
        <v>103</v>
      </c>
      <c r="F418">
        <v>78085</v>
      </c>
      <c r="G418">
        <v>80408</v>
      </c>
      <c r="H418">
        <v>42364</v>
      </c>
      <c r="I418">
        <v>2301.8629401304001</v>
      </c>
      <c r="J418">
        <v>0</v>
      </c>
      <c r="K418">
        <v>0</v>
      </c>
      <c r="L418">
        <v>1239</v>
      </c>
      <c r="M418">
        <v>2068</v>
      </c>
      <c r="N418">
        <v>115123.86294013</v>
      </c>
      <c r="O418">
        <v>16581.169999999998</v>
      </c>
      <c r="P418">
        <v>512</v>
      </c>
      <c r="Q418">
        <v>1650761.17</v>
      </c>
      <c r="R418">
        <v>57767</v>
      </c>
      <c r="S418">
        <v>8697</v>
      </c>
      <c r="T418">
        <v>267967.99345012999</v>
      </c>
      <c r="U418">
        <v>217593.97</v>
      </c>
      <c r="V418">
        <v>4518.26</v>
      </c>
      <c r="W418">
        <v>226413.28</v>
      </c>
      <c r="X418">
        <v>6530.68</v>
      </c>
      <c r="Y418">
        <v>1</v>
      </c>
    </row>
    <row r="419" spans="1:25" x14ac:dyDescent="0.25">
      <c r="A419">
        <v>979422679</v>
      </c>
      <c r="B419">
        <v>6112019</v>
      </c>
      <c r="C419">
        <v>611</v>
      </c>
      <c r="D419">
        <v>2019</v>
      </c>
      <c r="E419" t="s">
        <v>103</v>
      </c>
      <c r="F419">
        <v>77337.950892857101</v>
      </c>
      <c r="G419">
        <v>89153.171428571397</v>
      </c>
      <c r="H419">
        <v>45932.09375</v>
      </c>
      <c r="I419">
        <v>2301.8629401304001</v>
      </c>
      <c r="J419">
        <v>0</v>
      </c>
      <c r="K419">
        <v>0</v>
      </c>
      <c r="L419">
        <v>3769.5250000000001</v>
      </c>
      <c r="M419">
        <v>790.28482142857104</v>
      </c>
      <c r="N419">
        <v>118301.08169013</v>
      </c>
      <c r="O419">
        <v>17098.29</v>
      </c>
      <c r="P419">
        <v>871</v>
      </c>
      <c r="Q419">
        <v>1474693.93</v>
      </c>
      <c r="R419">
        <v>57634</v>
      </c>
      <c r="S419">
        <v>3010.5649819494602</v>
      </c>
      <c r="T419">
        <v>256643.94600207999</v>
      </c>
      <c r="U419">
        <v>226262.44</v>
      </c>
      <c r="V419">
        <v>2149.85</v>
      </c>
      <c r="W419">
        <v>221305.94</v>
      </c>
      <c r="X419">
        <v>7427.03</v>
      </c>
      <c r="Y419">
        <v>1</v>
      </c>
    </row>
    <row r="420" spans="1:25" x14ac:dyDescent="0.25">
      <c r="A420">
        <v>979422679</v>
      </c>
      <c r="B420">
        <v>6112018</v>
      </c>
      <c r="C420">
        <v>611</v>
      </c>
      <c r="D420">
        <v>2018</v>
      </c>
      <c r="E420" t="s">
        <v>103</v>
      </c>
      <c r="F420">
        <v>100615.172794118</v>
      </c>
      <c r="G420">
        <v>84519.157169117607</v>
      </c>
      <c r="H420">
        <v>27753.064338235301</v>
      </c>
      <c r="I420">
        <v>2301.8629401304001</v>
      </c>
      <c r="J420">
        <v>0</v>
      </c>
      <c r="K420">
        <v>0</v>
      </c>
      <c r="L420">
        <v>855.84466911764696</v>
      </c>
      <c r="M420">
        <v>2628.8924632352901</v>
      </c>
      <c r="N420">
        <v>156198.39143277699</v>
      </c>
      <c r="O420">
        <v>17978</v>
      </c>
      <c r="P420">
        <v>602</v>
      </c>
      <c r="Q420">
        <v>1328138.8899999999</v>
      </c>
      <c r="R420">
        <v>77840</v>
      </c>
      <c r="S420">
        <v>16123.057195572001</v>
      </c>
      <c r="T420">
        <v>320088.46846334898</v>
      </c>
      <c r="U420">
        <v>225639.99</v>
      </c>
      <c r="V420">
        <v>2149.85</v>
      </c>
      <c r="W420">
        <v>215927.26</v>
      </c>
      <c r="X420">
        <v>7427.03</v>
      </c>
      <c r="Y420">
        <v>1</v>
      </c>
    </row>
    <row r="421" spans="1:25" x14ac:dyDescent="0.25">
      <c r="A421">
        <v>979422679</v>
      </c>
      <c r="B421">
        <v>6112016</v>
      </c>
      <c r="C421">
        <v>611</v>
      </c>
      <c r="D421">
        <v>2016</v>
      </c>
      <c r="E421" t="s">
        <v>103</v>
      </c>
      <c r="F421">
        <v>77509.997081712107</v>
      </c>
      <c r="G421">
        <v>83761.001945525306</v>
      </c>
      <c r="H421">
        <v>33141.634241245098</v>
      </c>
      <c r="I421">
        <v>2301.8629401304001</v>
      </c>
      <c r="J421">
        <v>0</v>
      </c>
      <c r="K421">
        <v>0</v>
      </c>
      <c r="L421">
        <v>499.36381322957197</v>
      </c>
      <c r="M421">
        <v>1183.46984435798</v>
      </c>
      <c r="N421">
        <v>128748.394068535</v>
      </c>
      <c r="O421">
        <v>5381.28</v>
      </c>
      <c r="P421">
        <v>318</v>
      </c>
      <c r="Q421">
        <v>1154500.7</v>
      </c>
      <c r="R421">
        <v>76516</v>
      </c>
      <c r="S421">
        <v>3518.7046332046302</v>
      </c>
      <c r="T421">
        <v>268835.02067174</v>
      </c>
      <c r="U421">
        <v>222410.47</v>
      </c>
      <c r="V421">
        <v>2149.85</v>
      </c>
      <c r="W421">
        <v>212606.89</v>
      </c>
      <c r="X421">
        <v>7265.55</v>
      </c>
      <c r="Y421">
        <v>1</v>
      </c>
    </row>
    <row r="422" spans="1:25" x14ac:dyDescent="0.25">
      <c r="A422">
        <v>980824586</v>
      </c>
      <c r="B422">
        <v>6132018</v>
      </c>
      <c r="C422">
        <v>613</v>
      </c>
      <c r="D422">
        <v>2018</v>
      </c>
      <c r="E422" t="s">
        <v>233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</row>
    <row r="423" spans="1:25" x14ac:dyDescent="0.25">
      <c r="A423">
        <v>980824586</v>
      </c>
      <c r="B423">
        <v>6132017</v>
      </c>
      <c r="C423">
        <v>613</v>
      </c>
      <c r="D423">
        <v>2017</v>
      </c>
      <c r="E423" t="s">
        <v>233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</row>
    <row r="424" spans="1:25" x14ac:dyDescent="0.25">
      <c r="A424">
        <v>980824586</v>
      </c>
      <c r="B424">
        <v>6132016</v>
      </c>
      <c r="C424">
        <v>613</v>
      </c>
      <c r="D424">
        <v>2016</v>
      </c>
      <c r="E424" t="s">
        <v>233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</row>
    <row r="425" spans="1:25" x14ac:dyDescent="0.25">
      <c r="A425">
        <v>980824586</v>
      </c>
      <c r="B425">
        <v>6132019</v>
      </c>
      <c r="C425">
        <v>613</v>
      </c>
      <c r="D425">
        <v>2019</v>
      </c>
      <c r="E425" t="s">
        <v>233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</row>
    <row r="426" spans="1:25" x14ac:dyDescent="0.25">
      <c r="A426">
        <v>980824586</v>
      </c>
      <c r="B426">
        <v>6132020</v>
      </c>
      <c r="C426">
        <v>613</v>
      </c>
      <c r="D426">
        <v>2020</v>
      </c>
      <c r="E426" t="s">
        <v>233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</row>
    <row r="427" spans="1:25" x14ac:dyDescent="0.25">
      <c r="A427">
        <v>981915550</v>
      </c>
      <c r="B427">
        <v>6152020</v>
      </c>
      <c r="C427">
        <v>615</v>
      </c>
      <c r="D427">
        <v>2020</v>
      </c>
      <c r="E427" t="s">
        <v>104</v>
      </c>
      <c r="F427">
        <v>33698</v>
      </c>
      <c r="G427">
        <v>24867</v>
      </c>
      <c r="H427">
        <v>6489</v>
      </c>
      <c r="I427">
        <v>2125.5801474331602</v>
      </c>
      <c r="J427">
        <v>-423.55889192887599</v>
      </c>
      <c r="K427">
        <v>0</v>
      </c>
      <c r="L427">
        <v>539</v>
      </c>
      <c r="M427">
        <v>1115</v>
      </c>
      <c r="N427">
        <v>52124.021255504304</v>
      </c>
      <c r="O427">
        <v>12428.05</v>
      </c>
      <c r="P427">
        <v>449</v>
      </c>
      <c r="Q427">
        <v>857105.19</v>
      </c>
      <c r="R427">
        <v>27221</v>
      </c>
      <c r="S427">
        <v>7574</v>
      </c>
      <c r="T427">
        <v>132148.983115504</v>
      </c>
      <c r="U427">
        <v>132819.85999999999</v>
      </c>
      <c r="V427">
        <v>0</v>
      </c>
      <c r="W427">
        <v>131072.06</v>
      </c>
      <c r="X427">
        <v>13975.01</v>
      </c>
      <c r="Y427">
        <v>1</v>
      </c>
    </row>
    <row r="428" spans="1:25" x14ac:dyDescent="0.25">
      <c r="A428">
        <v>981915550</v>
      </c>
      <c r="B428">
        <v>6152018</v>
      </c>
      <c r="C428">
        <v>615</v>
      </c>
      <c r="D428">
        <v>2018</v>
      </c>
      <c r="E428" t="s">
        <v>104</v>
      </c>
      <c r="F428">
        <v>38776.428308823502</v>
      </c>
      <c r="G428">
        <v>22690.9917279412</v>
      </c>
      <c r="H428">
        <v>3958.6783088235302</v>
      </c>
      <c r="I428">
        <v>2125.5801474331602</v>
      </c>
      <c r="J428">
        <v>-423.55889192887599</v>
      </c>
      <c r="K428">
        <v>0</v>
      </c>
      <c r="L428">
        <v>1904.22794117647</v>
      </c>
      <c r="M428">
        <v>0</v>
      </c>
      <c r="N428">
        <v>57306.535042269003</v>
      </c>
      <c r="O428">
        <v>13335.03</v>
      </c>
      <c r="P428">
        <v>449</v>
      </c>
      <c r="Q428">
        <v>765922.39</v>
      </c>
      <c r="R428">
        <v>22541</v>
      </c>
      <c r="S428">
        <v>7967.8560885608804</v>
      </c>
      <c r="T428">
        <v>128396.14826083</v>
      </c>
      <c r="U428">
        <v>132014.41</v>
      </c>
      <c r="V428">
        <v>0</v>
      </c>
      <c r="W428">
        <v>130833.24</v>
      </c>
      <c r="X428">
        <v>13827.26</v>
      </c>
      <c r="Y428">
        <v>1</v>
      </c>
    </row>
    <row r="429" spans="1:25" x14ac:dyDescent="0.25">
      <c r="A429">
        <v>981915550</v>
      </c>
      <c r="B429">
        <v>6152017</v>
      </c>
      <c r="C429">
        <v>615</v>
      </c>
      <c r="D429">
        <v>2017</v>
      </c>
      <c r="E429" t="s">
        <v>104</v>
      </c>
      <c r="F429">
        <v>39824.817580340299</v>
      </c>
      <c r="G429">
        <v>22564.169187145599</v>
      </c>
      <c r="H429">
        <v>10842.0283553875</v>
      </c>
      <c r="I429">
        <v>2125.5801474331602</v>
      </c>
      <c r="J429">
        <v>-423.55889192887599</v>
      </c>
      <c r="K429">
        <v>0</v>
      </c>
      <c r="L429">
        <v>405.78733459357301</v>
      </c>
      <c r="M429">
        <v>336.16162570888503</v>
      </c>
      <c r="N429">
        <v>52507.030707300102</v>
      </c>
      <c r="O429">
        <v>13788.52</v>
      </c>
      <c r="P429">
        <v>449</v>
      </c>
      <c r="Q429">
        <v>721233.93</v>
      </c>
      <c r="R429">
        <v>20845</v>
      </c>
      <c r="S429">
        <v>4880.4341232227498</v>
      </c>
      <c r="T429">
        <v>116535.121005523</v>
      </c>
      <c r="U429">
        <v>131136.38</v>
      </c>
      <c r="V429">
        <v>0</v>
      </c>
      <c r="W429">
        <v>131919.07999999999</v>
      </c>
      <c r="X429">
        <v>13827.26</v>
      </c>
      <c r="Y429">
        <v>1</v>
      </c>
    </row>
    <row r="430" spans="1:25" x14ac:dyDescent="0.25">
      <c r="A430">
        <v>981915550</v>
      </c>
      <c r="B430">
        <v>6152019</v>
      </c>
      <c r="C430">
        <v>615</v>
      </c>
      <c r="D430">
        <v>2019</v>
      </c>
      <c r="E430" t="s">
        <v>104</v>
      </c>
      <c r="F430">
        <v>40368.241964285698</v>
      </c>
      <c r="G430">
        <v>25177.097321428599</v>
      </c>
      <c r="H430">
        <v>8396.1339285714294</v>
      </c>
      <c r="I430">
        <v>2125.5801474331602</v>
      </c>
      <c r="J430">
        <v>-423.55889192887599</v>
      </c>
      <c r="K430">
        <v>0</v>
      </c>
      <c r="L430">
        <v>1402.78125</v>
      </c>
      <c r="M430">
        <v>367.90892857142899</v>
      </c>
      <c r="N430">
        <v>57080.536434075701</v>
      </c>
      <c r="O430">
        <v>12881.54</v>
      </c>
      <c r="P430">
        <v>449</v>
      </c>
      <c r="Q430">
        <v>802659.12</v>
      </c>
      <c r="R430">
        <v>23966</v>
      </c>
      <c r="S430">
        <v>7695.0162454873698</v>
      </c>
      <c r="T430">
        <v>131190.89666956299</v>
      </c>
      <c r="U430">
        <v>132819.85999999999</v>
      </c>
      <c r="V430">
        <v>0</v>
      </c>
      <c r="W430">
        <v>130617.55</v>
      </c>
      <c r="X430">
        <v>13975.01</v>
      </c>
      <c r="Y430">
        <v>1</v>
      </c>
    </row>
    <row r="431" spans="1:25" x14ac:dyDescent="0.25">
      <c r="A431">
        <v>981915550</v>
      </c>
      <c r="B431">
        <v>6152016</v>
      </c>
      <c r="C431">
        <v>615</v>
      </c>
      <c r="D431">
        <v>2016</v>
      </c>
      <c r="E431" t="s">
        <v>104</v>
      </c>
      <c r="F431">
        <v>38227.0836575875</v>
      </c>
      <c r="G431">
        <v>17504.6050583658</v>
      </c>
      <c r="H431">
        <v>4949.9717898832696</v>
      </c>
      <c r="I431">
        <v>2125.5801474331602</v>
      </c>
      <c r="J431">
        <v>-423.55889192887599</v>
      </c>
      <c r="K431">
        <v>0</v>
      </c>
      <c r="L431">
        <v>3833.6809338521398</v>
      </c>
      <c r="M431">
        <v>1302.1527237354101</v>
      </c>
      <c r="N431">
        <v>47347.904523986799</v>
      </c>
      <c r="O431">
        <v>14242.01</v>
      </c>
      <c r="P431">
        <v>626</v>
      </c>
      <c r="Q431">
        <v>649176.49</v>
      </c>
      <c r="R431">
        <v>26641</v>
      </c>
      <c r="S431">
        <v>2631.7181467181499</v>
      </c>
      <c r="T431">
        <v>111412.675420705</v>
      </c>
      <c r="U431">
        <v>130024.99</v>
      </c>
      <c r="V431">
        <v>0</v>
      </c>
      <c r="W431">
        <v>127884.66</v>
      </c>
      <c r="X431">
        <v>13281.76</v>
      </c>
      <c r="Y431">
        <v>1</v>
      </c>
    </row>
    <row r="432" spans="1:25" x14ac:dyDescent="0.25">
      <c r="A432">
        <v>982974011</v>
      </c>
      <c r="B432">
        <v>6242020</v>
      </c>
      <c r="C432">
        <v>624</v>
      </c>
      <c r="D432">
        <v>2020</v>
      </c>
      <c r="E432" t="s">
        <v>105</v>
      </c>
      <c r="F432">
        <v>65127</v>
      </c>
      <c r="G432">
        <v>41400</v>
      </c>
      <c r="H432">
        <v>14961</v>
      </c>
      <c r="I432">
        <v>2380.4766155495499</v>
      </c>
      <c r="J432">
        <v>-2522.9335047958498</v>
      </c>
      <c r="K432">
        <v>0</v>
      </c>
      <c r="L432">
        <v>0</v>
      </c>
      <c r="M432">
        <v>3947</v>
      </c>
      <c r="N432">
        <v>87476.543110753701</v>
      </c>
      <c r="O432">
        <v>84599.62</v>
      </c>
      <c r="P432">
        <v>1666</v>
      </c>
      <c r="Q432">
        <v>1862515.75</v>
      </c>
      <c r="R432">
        <v>78246</v>
      </c>
      <c r="S432">
        <v>488</v>
      </c>
      <c r="T432">
        <v>268152.98466575402</v>
      </c>
      <c r="U432">
        <v>159361.17000000001</v>
      </c>
      <c r="V432">
        <v>0</v>
      </c>
      <c r="W432">
        <v>163457.42000000001</v>
      </c>
      <c r="X432">
        <v>18634.490000000002</v>
      </c>
      <c r="Y432">
        <v>1</v>
      </c>
    </row>
    <row r="433" spans="1:25" x14ac:dyDescent="0.25">
      <c r="A433">
        <v>982974011</v>
      </c>
      <c r="B433">
        <v>6242018</v>
      </c>
      <c r="C433">
        <v>624</v>
      </c>
      <c r="D433">
        <v>2018</v>
      </c>
      <c r="E433" t="s">
        <v>105</v>
      </c>
      <c r="F433">
        <v>60776.6084558824</v>
      </c>
      <c r="G433">
        <v>36456.443933823502</v>
      </c>
      <c r="H433">
        <v>13329.595588235299</v>
      </c>
      <c r="I433">
        <v>2380.4766155495499</v>
      </c>
      <c r="J433">
        <v>-2522.9335047958498</v>
      </c>
      <c r="K433">
        <v>0</v>
      </c>
      <c r="L433">
        <v>1287.46966911765</v>
      </c>
      <c r="M433">
        <v>2834.12591911765</v>
      </c>
      <c r="N433">
        <v>79639.404323989002</v>
      </c>
      <c r="O433">
        <v>61434.26</v>
      </c>
      <c r="P433">
        <v>1388</v>
      </c>
      <c r="Q433">
        <v>1739446.24</v>
      </c>
      <c r="R433">
        <v>79436</v>
      </c>
      <c r="S433">
        <v>4403.1254612546099</v>
      </c>
      <c r="T433">
        <v>257611.87553524401</v>
      </c>
      <c r="U433">
        <v>161022.17000000001</v>
      </c>
      <c r="V433">
        <v>0</v>
      </c>
      <c r="W433">
        <v>157685.18</v>
      </c>
      <c r="X433">
        <v>17280.63</v>
      </c>
      <c r="Y433">
        <v>1</v>
      </c>
    </row>
    <row r="434" spans="1:25" x14ac:dyDescent="0.25">
      <c r="A434">
        <v>982974011</v>
      </c>
      <c r="B434">
        <v>6242019</v>
      </c>
      <c r="C434">
        <v>624</v>
      </c>
      <c r="D434">
        <v>2019</v>
      </c>
      <c r="E434" t="s">
        <v>105</v>
      </c>
      <c r="F434">
        <v>55520.334821428602</v>
      </c>
      <c r="G434">
        <v>36955.321428571398</v>
      </c>
      <c r="H434">
        <v>13154.285714285699</v>
      </c>
      <c r="I434">
        <v>2380.4766155495499</v>
      </c>
      <c r="J434">
        <v>-2522.9335047958498</v>
      </c>
      <c r="K434">
        <v>0</v>
      </c>
      <c r="L434">
        <v>0</v>
      </c>
      <c r="M434">
        <v>2845.6419642857099</v>
      </c>
      <c r="N434">
        <v>76333.271682182298</v>
      </c>
      <c r="O434">
        <v>74252.17</v>
      </c>
      <c r="P434">
        <v>1687</v>
      </c>
      <c r="Q434">
        <v>1869123.17</v>
      </c>
      <c r="R434">
        <v>87542</v>
      </c>
      <c r="S434">
        <v>811.12093862815902</v>
      </c>
      <c r="T434">
        <v>266457.22263080999</v>
      </c>
      <c r="U434">
        <v>160774.01999999999</v>
      </c>
      <c r="V434">
        <v>0</v>
      </c>
      <c r="W434">
        <v>163726.29</v>
      </c>
      <c r="X434">
        <v>18482.8</v>
      </c>
      <c r="Y434">
        <v>1</v>
      </c>
    </row>
    <row r="435" spans="1:25" x14ac:dyDescent="0.25">
      <c r="A435">
        <v>982974011</v>
      </c>
      <c r="B435">
        <v>6242016</v>
      </c>
      <c r="C435">
        <v>624</v>
      </c>
      <c r="D435">
        <v>2016</v>
      </c>
      <c r="E435" t="s">
        <v>105</v>
      </c>
      <c r="F435">
        <v>74051.398832684805</v>
      </c>
      <c r="G435">
        <v>41463.991245136203</v>
      </c>
      <c r="H435">
        <v>14267.6974708171</v>
      </c>
      <c r="I435">
        <v>2380.4766155495499</v>
      </c>
      <c r="J435">
        <v>-2522.9335047958498</v>
      </c>
      <c r="K435">
        <v>0</v>
      </c>
      <c r="L435">
        <v>1830.6274319066099</v>
      </c>
      <c r="M435">
        <v>2104.9416342412501</v>
      </c>
      <c r="N435">
        <v>97169.666651609703</v>
      </c>
      <c r="O435">
        <v>43483.53</v>
      </c>
      <c r="P435">
        <v>753</v>
      </c>
      <c r="Q435">
        <v>1364115.09</v>
      </c>
      <c r="R435">
        <v>64754</v>
      </c>
      <c r="S435">
        <v>4663.4478764478799</v>
      </c>
      <c r="T435">
        <v>239831.443458058</v>
      </c>
      <c r="U435">
        <v>157216.32000000001</v>
      </c>
      <c r="V435">
        <v>0</v>
      </c>
      <c r="W435">
        <v>152934.39999999999</v>
      </c>
      <c r="X435">
        <v>13568.14</v>
      </c>
      <c r="Y435">
        <v>1</v>
      </c>
    </row>
    <row r="436" spans="1:25" x14ac:dyDescent="0.25">
      <c r="A436">
        <v>982974011</v>
      </c>
      <c r="B436">
        <v>6242017</v>
      </c>
      <c r="C436">
        <v>624</v>
      </c>
      <c r="D436">
        <v>2017</v>
      </c>
      <c r="E436" t="s">
        <v>105</v>
      </c>
      <c r="F436">
        <v>64475.582230623797</v>
      </c>
      <c r="G436">
        <v>41977.775047258998</v>
      </c>
      <c r="H436">
        <v>14203.644612476401</v>
      </c>
      <c r="I436">
        <v>2380.4766155495499</v>
      </c>
      <c r="J436">
        <v>-2522.9335047958498</v>
      </c>
      <c r="K436">
        <v>0</v>
      </c>
      <c r="L436">
        <v>168.62476370510399</v>
      </c>
      <c r="M436">
        <v>1857.04820415879</v>
      </c>
      <c r="N436">
        <v>90081.582808296196</v>
      </c>
      <c r="O436">
        <v>51854.41</v>
      </c>
      <c r="P436">
        <v>1173</v>
      </c>
      <c r="Q436">
        <v>1740819.84</v>
      </c>
      <c r="R436">
        <v>67736</v>
      </c>
      <c r="S436">
        <v>2559.8616113744101</v>
      </c>
      <c r="T436">
        <v>253873.16829467099</v>
      </c>
      <c r="U436">
        <v>162720.87</v>
      </c>
      <c r="V436">
        <v>0</v>
      </c>
      <c r="W436">
        <v>157335.91</v>
      </c>
      <c r="X436">
        <v>17439.939999999999</v>
      </c>
      <c r="Y436">
        <v>1</v>
      </c>
    </row>
    <row r="437" spans="1:25" x14ac:dyDescent="0.25">
      <c r="A437">
        <v>918999361</v>
      </c>
      <c r="B437">
        <v>6252016</v>
      </c>
      <c r="C437">
        <v>625</v>
      </c>
      <c r="D437">
        <v>2016</v>
      </c>
      <c r="E437" t="s">
        <v>106</v>
      </c>
      <c r="F437">
        <v>1844.0632295719799</v>
      </c>
      <c r="G437">
        <v>1250.64883268482</v>
      </c>
      <c r="H437">
        <v>1250.64883268482</v>
      </c>
      <c r="I437">
        <v>161.947238437397</v>
      </c>
      <c r="J437">
        <v>0</v>
      </c>
      <c r="K437">
        <v>0</v>
      </c>
      <c r="L437">
        <v>2.2392996108949399</v>
      </c>
      <c r="M437">
        <v>0</v>
      </c>
      <c r="N437">
        <v>2003.7711683984901</v>
      </c>
      <c r="O437">
        <v>2529.04</v>
      </c>
      <c r="P437">
        <v>86</v>
      </c>
      <c r="Q437">
        <v>63715.85</v>
      </c>
      <c r="R437">
        <v>1878</v>
      </c>
      <c r="S437">
        <v>0</v>
      </c>
      <c r="T437">
        <v>7379.3830033984896</v>
      </c>
      <c r="U437">
        <v>6621.13</v>
      </c>
      <c r="V437">
        <v>0</v>
      </c>
      <c r="W437">
        <v>7806.06</v>
      </c>
      <c r="X437">
        <v>139.16</v>
      </c>
      <c r="Y437">
        <v>1</v>
      </c>
    </row>
    <row r="438" spans="1:25" x14ac:dyDescent="0.25">
      <c r="A438">
        <v>918999361</v>
      </c>
      <c r="B438">
        <v>6252017</v>
      </c>
      <c r="C438">
        <v>625</v>
      </c>
      <c r="D438">
        <v>2017</v>
      </c>
      <c r="E438" t="s">
        <v>106</v>
      </c>
      <c r="F438">
        <v>1929.9376181474499</v>
      </c>
      <c r="G438">
        <v>502.61058601134198</v>
      </c>
      <c r="H438">
        <v>68.537807183364805</v>
      </c>
      <c r="I438">
        <v>161.947238437397</v>
      </c>
      <c r="J438">
        <v>0</v>
      </c>
      <c r="K438">
        <v>0</v>
      </c>
      <c r="L438">
        <v>0</v>
      </c>
      <c r="M438">
        <v>0</v>
      </c>
      <c r="N438">
        <v>2525.9576354128199</v>
      </c>
      <c r="O438">
        <v>2442.1799999999998</v>
      </c>
      <c r="P438">
        <v>86</v>
      </c>
      <c r="Q438">
        <v>83877.47</v>
      </c>
      <c r="R438">
        <v>2149</v>
      </c>
      <c r="S438">
        <v>378.608530805687</v>
      </c>
      <c r="T438">
        <v>9585.0281412185104</v>
      </c>
      <c r="U438">
        <v>6621.13</v>
      </c>
      <c r="V438">
        <v>0</v>
      </c>
      <c r="W438">
        <v>8467.57</v>
      </c>
      <c r="X438">
        <v>165.87</v>
      </c>
      <c r="Y438">
        <v>1</v>
      </c>
    </row>
    <row r="439" spans="1:25" x14ac:dyDescent="0.25">
      <c r="A439">
        <v>918999361</v>
      </c>
      <c r="B439">
        <v>6252019</v>
      </c>
      <c r="C439">
        <v>625</v>
      </c>
      <c r="D439">
        <v>2019</v>
      </c>
      <c r="E439" t="s">
        <v>106</v>
      </c>
      <c r="F439">
        <v>671.07410714285697</v>
      </c>
      <c r="G439">
        <v>1032.8169642857099</v>
      </c>
      <c r="H439">
        <v>780.00803571428605</v>
      </c>
      <c r="I439">
        <v>161.947238437397</v>
      </c>
      <c r="J439">
        <v>0</v>
      </c>
      <c r="K439">
        <v>0</v>
      </c>
      <c r="L439">
        <v>0</v>
      </c>
      <c r="M439">
        <v>0</v>
      </c>
      <c r="N439">
        <v>1085.83027415168</v>
      </c>
      <c r="O439">
        <v>2268.46</v>
      </c>
      <c r="P439">
        <v>86</v>
      </c>
      <c r="Q439">
        <v>97283.199999999997</v>
      </c>
      <c r="R439">
        <v>2369</v>
      </c>
      <c r="S439">
        <v>99.238267148014401</v>
      </c>
      <c r="T439">
        <v>8766.9790312996993</v>
      </c>
      <c r="U439">
        <v>6621.13</v>
      </c>
      <c r="V439">
        <v>0</v>
      </c>
      <c r="W439">
        <v>9219.66</v>
      </c>
      <c r="X439">
        <v>165.87</v>
      </c>
      <c r="Y439">
        <v>1</v>
      </c>
    </row>
    <row r="440" spans="1:25" x14ac:dyDescent="0.25">
      <c r="A440">
        <v>918999361</v>
      </c>
      <c r="B440">
        <v>6252018</v>
      </c>
      <c r="C440">
        <v>625</v>
      </c>
      <c r="D440">
        <v>2018</v>
      </c>
      <c r="E440" t="s">
        <v>106</v>
      </c>
      <c r="F440">
        <v>1128.7840073529401</v>
      </c>
      <c r="G440">
        <v>406.23529411764702</v>
      </c>
      <c r="H440">
        <v>0</v>
      </c>
      <c r="I440">
        <v>161.947238437397</v>
      </c>
      <c r="J440">
        <v>0</v>
      </c>
      <c r="K440">
        <v>0</v>
      </c>
      <c r="L440">
        <v>0</v>
      </c>
      <c r="M440">
        <v>0</v>
      </c>
      <c r="N440">
        <v>1696.96653990799</v>
      </c>
      <c r="O440">
        <v>2355.3200000000002</v>
      </c>
      <c r="P440">
        <v>86</v>
      </c>
      <c r="Q440">
        <v>88807.28</v>
      </c>
      <c r="R440">
        <v>2278</v>
      </c>
      <c r="S440">
        <v>549.61439114391101</v>
      </c>
      <c r="T440">
        <v>9305.4548310519003</v>
      </c>
      <c r="U440">
        <v>6621.13</v>
      </c>
      <c r="V440">
        <v>0</v>
      </c>
      <c r="W440">
        <v>9219.66</v>
      </c>
      <c r="X440">
        <v>165.87</v>
      </c>
      <c r="Y440">
        <v>1</v>
      </c>
    </row>
    <row r="441" spans="1:25" x14ac:dyDescent="0.25">
      <c r="A441">
        <v>918999361</v>
      </c>
      <c r="B441">
        <v>6252020</v>
      </c>
      <c r="C441">
        <v>625</v>
      </c>
      <c r="D441">
        <v>2020</v>
      </c>
      <c r="E441" t="s">
        <v>106</v>
      </c>
      <c r="F441">
        <v>485</v>
      </c>
      <c r="G441">
        <v>1697</v>
      </c>
      <c r="H441">
        <v>1423</v>
      </c>
      <c r="I441">
        <v>161.947238437397</v>
      </c>
      <c r="J441">
        <v>0</v>
      </c>
      <c r="K441">
        <v>0</v>
      </c>
      <c r="L441">
        <v>0</v>
      </c>
      <c r="M441">
        <v>0</v>
      </c>
      <c r="N441">
        <v>920.947238437397</v>
      </c>
      <c r="O441">
        <v>2202.81</v>
      </c>
      <c r="P441">
        <v>65</v>
      </c>
      <c r="Q441">
        <v>95490.45</v>
      </c>
      <c r="R441">
        <v>2551</v>
      </c>
      <c r="S441">
        <v>78</v>
      </c>
      <c r="T441">
        <v>8646.1501284374008</v>
      </c>
      <c r="U441">
        <v>6621.13</v>
      </c>
      <c r="V441">
        <v>0</v>
      </c>
      <c r="W441">
        <v>10054.89</v>
      </c>
      <c r="X441">
        <v>165.87</v>
      </c>
      <c r="Y441">
        <v>1</v>
      </c>
    </row>
    <row r="442" spans="1:25" x14ac:dyDescent="0.25">
      <c r="A442">
        <v>983099807</v>
      </c>
      <c r="B442">
        <v>6372016</v>
      </c>
      <c r="C442">
        <v>637</v>
      </c>
      <c r="D442">
        <v>2016</v>
      </c>
      <c r="E442" t="s">
        <v>107</v>
      </c>
      <c r="F442">
        <v>8061.4785992217903</v>
      </c>
      <c r="G442">
        <v>3491.06809338521</v>
      </c>
      <c r="H442">
        <v>324.698443579767</v>
      </c>
      <c r="I442">
        <v>241.82439385155499</v>
      </c>
      <c r="J442">
        <v>1108.3142495857701</v>
      </c>
      <c r="K442">
        <v>0</v>
      </c>
      <c r="L442">
        <v>1258.4863813229599</v>
      </c>
      <c r="M442">
        <v>0</v>
      </c>
      <c r="N442">
        <v>11319.500511141599</v>
      </c>
      <c r="O442">
        <v>196.95</v>
      </c>
      <c r="P442">
        <v>5</v>
      </c>
      <c r="Q442">
        <v>73075.520000000004</v>
      </c>
      <c r="R442">
        <v>3111</v>
      </c>
      <c r="S442">
        <v>1087.34362934363</v>
      </c>
      <c r="T442">
        <v>19296.376345485201</v>
      </c>
      <c r="U442">
        <v>5302.06</v>
      </c>
      <c r="V442">
        <v>1458.41</v>
      </c>
      <c r="W442">
        <v>8573.61</v>
      </c>
      <c r="X442">
        <v>2590.04</v>
      </c>
      <c r="Y442">
        <v>1</v>
      </c>
    </row>
    <row r="443" spans="1:25" x14ac:dyDescent="0.25">
      <c r="A443">
        <v>983099807</v>
      </c>
      <c r="B443">
        <v>6372017</v>
      </c>
      <c r="C443">
        <v>637</v>
      </c>
      <c r="D443">
        <v>2017</v>
      </c>
      <c r="E443" t="s">
        <v>107</v>
      </c>
      <c r="F443">
        <v>7122.4924385633303</v>
      </c>
      <c r="G443">
        <v>3266.96880907372</v>
      </c>
      <c r="H443">
        <v>567.88468809073697</v>
      </c>
      <c r="I443">
        <v>241.82439385155499</v>
      </c>
      <c r="J443">
        <v>1108.3142495857701</v>
      </c>
      <c r="K443">
        <v>0</v>
      </c>
      <c r="L443">
        <v>32.637051039697504</v>
      </c>
      <c r="M443">
        <v>0</v>
      </c>
      <c r="N443">
        <v>11139.078151943901</v>
      </c>
      <c r="O443">
        <v>191.9</v>
      </c>
      <c r="P443">
        <v>5</v>
      </c>
      <c r="Q443">
        <v>73616.88</v>
      </c>
      <c r="R443">
        <v>2623</v>
      </c>
      <c r="S443">
        <v>0</v>
      </c>
      <c r="T443">
        <v>17568.230321943902</v>
      </c>
      <c r="U443">
        <v>5226.8900000000003</v>
      </c>
      <c r="V443">
        <v>1458.41</v>
      </c>
      <c r="W443">
        <v>8573.61</v>
      </c>
      <c r="X443">
        <v>2655.69</v>
      </c>
      <c r="Y443">
        <v>1</v>
      </c>
    </row>
    <row r="444" spans="1:25" x14ac:dyDescent="0.25">
      <c r="A444">
        <v>983099807</v>
      </c>
      <c r="B444">
        <v>6372018</v>
      </c>
      <c r="C444">
        <v>637</v>
      </c>
      <c r="D444">
        <v>2018</v>
      </c>
      <c r="E444" t="s">
        <v>107</v>
      </c>
      <c r="F444">
        <v>7476.2104779411802</v>
      </c>
      <c r="G444">
        <v>4312.0183823529396</v>
      </c>
      <c r="H444">
        <v>415.75643382352899</v>
      </c>
      <c r="I444">
        <v>241.82439385155499</v>
      </c>
      <c r="J444">
        <v>1108.3142495857701</v>
      </c>
      <c r="K444">
        <v>0</v>
      </c>
      <c r="L444">
        <v>120.60110294117599</v>
      </c>
      <c r="M444">
        <v>0</v>
      </c>
      <c r="N444">
        <v>12602.0099669667</v>
      </c>
      <c r="O444">
        <v>186.85</v>
      </c>
      <c r="P444">
        <v>5</v>
      </c>
      <c r="Q444">
        <v>74212.78</v>
      </c>
      <c r="R444">
        <v>2732</v>
      </c>
      <c r="S444">
        <v>364.33948339483402</v>
      </c>
      <c r="T444">
        <v>19534.9303953616</v>
      </c>
      <c r="U444">
        <v>5226.8999999999996</v>
      </c>
      <c r="V444">
        <v>1458.41</v>
      </c>
      <c r="W444">
        <v>8573.6200000000008</v>
      </c>
      <c r="X444">
        <v>2655.69</v>
      </c>
      <c r="Y444">
        <v>1</v>
      </c>
    </row>
    <row r="445" spans="1:25" x14ac:dyDescent="0.25">
      <c r="A445">
        <v>983099807</v>
      </c>
      <c r="B445">
        <v>6372020</v>
      </c>
      <c r="C445">
        <v>637</v>
      </c>
      <c r="D445">
        <v>2020</v>
      </c>
      <c r="E445" t="s">
        <v>107</v>
      </c>
      <c r="F445">
        <v>7297</v>
      </c>
      <c r="G445">
        <v>7975</v>
      </c>
      <c r="H445">
        <v>1886</v>
      </c>
      <c r="I445">
        <v>241.82439385155499</v>
      </c>
      <c r="J445">
        <v>1108.3142495857701</v>
      </c>
      <c r="K445">
        <v>0</v>
      </c>
      <c r="L445">
        <v>34</v>
      </c>
      <c r="M445">
        <v>0</v>
      </c>
      <c r="N445">
        <v>14702.1386434373</v>
      </c>
      <c r="O445">
        <v>176.75</v>
      </c>
      <c r="P445">
        <v>5</v>
      </c>
      <c r="Q445">
        <v>116931.74</v>
      </c>
      <c r="R445">
        <v>3613</v>
      </c>
      <c r="S445">
        <v>53</v>
      </c>
      <c r="T445">
        <v>24404.225878437301</v>
      </c>
      <c r="U445">
        <v>5226.8999999999996</v>
      </c>
      <c r="V445">
        <v>1458.41</v>
      </c>
      <c r="W445">
        <v>9053.08</v>
      </c>
      <c r="X445">
        <v>4064.51</v>
      </c>
      <c r="Y445">
        <v>1</v>
      </c>
    </row>
    <row r="446" spans="1:25" x14ac:dyDescent="0.25">
      <c r="A446">
        <v>983099807</v>
      </c>
      <c r="B446">
        <v>6372019</v>
      </c>
      <c r="C446">
        <v>637</v>
      </c>
      <c r="D446">
        <v>2019</v>
      </c>
      <c r="E446" t="s">
        <v>107</v>
      </c>
      <c r="F446">
        <v>5701.5607142857098</v>
      </c>
      <c r="G446">
        <v>6129.0749999999998</v>
      </c>
      <c r="H446">
        <v>3607.1517857142899</v>
      </c>
      <c r="I446">
        <v>241.82439385155499</v>
      </c>
      <c r="J446">
        <v>1108.3142495857701</v>
      </c>
      <c r="K446">
        <v>0</v>
      </c>
      <c r="L446">
        <v>0</v>
      </c>
      <c r="M446">
        <v>0</v>
      </c>
      <c r="N446">
        <v>9573.6225720087496</v>
      </c>
      <c r="O446">
        <v>181.8</v>
      </c>
      <c r="P446">
        <v>5</v>
      </c>
      <c r="Q446">
        <v>72329.13</v>
      </c>
      <c r="R446">
        <v>2682</v>
      </c>
      <c r="S446">
        <v>88.099277978339302</v>
      </c>
      <c r="T446">
        <v>16083.034744987101</v>
      </c>
      <c r="U446">
        <v>5226.8999999999996</v>
      </c>
      <c r="V446">
        <v>1458.41</v>
      </c>
      <c r="W446">
        <v>8573.6200000000008</v>
      </c>
      <c r="X446">
        <v>2655.69</v>
      </c>
      <c r="Y446">
        <v>1</v>
      </c>
    </row>
    <row r="447" spans="1:25" x14ac:dyDescent="0.25">
      <c r="A447">
        <v>919763159</v>
      </c>
      <c r="B447">
        <v>6522018</v>
      </c>
      <c r="C447">
        <v>652</v>
      </c>
      <c r="D447">
        <v>2018</v>
      </c>
      <c r="E447" t="s">
        <v>225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</row>
    <row r="448" spans="1:25" x14ac:dyDescent="0.25">
      <c r="A448">
        <v>919763159</v>
      </c>
      <c r="B448">
        <v>6522016</v>
      </c>
      <c r="C448">
        <v>652</v>
      </c>
      <c r="D448">
        <v>2016</v>
      </c>
      <c r="E448" t="s">
        <v>225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</row>
    <row r="449" spans="1:25" x14ac:dyDescent="0.25">
      <c r="A449">
        <v>919763159</v>
      </c>
      <c r="B449">
        <v>6522020</v>
      </c>
      <c r="C449">
        <v>652</v>
      </c>
      <c r="D449">
        <v>2020</v>
      </c>
      <c r="E449" t="s">
        <v>225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</row>
    <row r="450" spans="1:25" x14ac:dyDescent="0.25">
      <c r="A450">
        <v>919763159</v>
      </c>
      <c r="B450">
        <v>6522019</v>
      </c>
      <c r="C450">
        <v>652</v>
      </c>
      <c r="D450">
        <v>2019</v>
      </c>
      <c r="E450" t="s">
        <v>225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</row>
    <row r="451" spans="1:25" x14ac:dyDescent="0.25">
      <c r="A451">
        <v>919763159</v>
      </c>
      <c r="B451">
        <v>6522017</v>
      </c>
      <c r="C451">
        <v>652</v>
      </c>
      <c r="D451">
        <v>2017</v>
      </c>
      <c r="E451" t="s">
        <v>225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</row>
    <row r="452" spans="1:25" x14ac:dyDescent="0.25">
      <c r="A452">
        <v>925549738</v>
      </c>
      <c r="B452">
        <v>6592016</v>
      </c>
      <c r="C452">
        <v>659</v>
      </c>
      <c r="D452">
        <v>2016</v>
      </c>
      <c r="E452" t="s">
        <v>276</v>
      </c>
      <c r="F452">
        <v>593.41439688716002</v>
      </c>
      <c r="G452">
        <v>135.47762645914401</v>
      </c>
      <c r="H452">
        <v>0</v>
      </c>
      <c r="I452">
        <v>10.165061234706201</v>
      </c>
      <c r="J452">
        <v>0.66763736843806698</v>
      </c>
      <c r="K452">
        <v>0</v>
      </c>
      <c r="L452">
        <v>0</v>
      </c>
      <c r="M452">
        <v>0</v>
      </c>
      <c r="N452">
        <v>739.72472194944805</v>
      </c>
      <c r="O452">
        <v>0</v>
      </c>
      <c r="P452">
        <v>0</v>
      </c>
      <c r="Q452">
        <v>6004.45</v>
      </c>
      <c r="R452">
        <v>710</v>
      </c>
      <c r="S452">
        <v>1603.9401544401501</v>
      </c>
      <c r="T452">
        <v>3362.8940513896</v>
      </c>
      <c r="U452">
        <v>0</v>
      </c>
      <c r="V452">
        <v>0</v>
      </c>
      <c r="W452">
        <v>2130.44</v>
      </c>
      <c r="X452">
        <v>0</v>
      </c>
      <c r="Y452">
        <v>0</v>
      </c>
    </row>
    <row r="453" spans="1:25" x14ac:dyDescent="0.25">
      <c r="A453">
        <v>925549738</v>
      </c>
      <c r="B453">
        <v>6592020</v>
      </c>
      <c r="C453">
        <v>659</v>
      </c>
      <c r="D453">
        <v>2020</v>
      </c>
      <c r="E453" t="s">
        <v>276</v>
      </c>
      <c r="F453">
        <v>788</v>
      </c>
      <c r="G453">
        <v>67</v>
      </c>
      <c r="H453">
        <v>0</v>
      </c>
      <c r="I453">
        <v>10.165061234706201</v>
      </c>
      <c r="J453">
        <v>0.66763736843806698</v>
      </c>
      <c r="K453">
        <v>0</v>
      </c>
      <c r="L453">
        <v>0</v>
      </c>
      <c r="M453">
        <v>0</v>
      </c>
      <c r="N453">
        <v>865.83269860314397</v>
      </c>
      <c r="O453">
        <v>0</v>
      </c>
      <c r="P453">
        <v>0</v>
      </c>
      <c r="Q453">
        <v>5327.75</v>
      </c>
      <c r="R453">
        <v>178</v>
      </c>
      <c r="S453">
        <v>0</v>
      </c>
      <c r="T453">
        <v>1318.2118236031399</v>
      </c>
      <c r="U453">
        <v>0</v>
      </c>
      <c r="V453">
        <v>0</v>
      </c>
      <c r="W453">
        <v>2920.15</v>
      </c>
      <c r="X453">
        <v>0</v>
      </c>
      <c r="Y453">
        <v>0</v>
      </c>
    </row>
    <row r="454" spans="1:25" x14ac:dyDescent="0.25">
      <c r="A454">
        <v>925549738</v>
      </c>
      <c r="B454">
        <v>6592019</v>
      </c>
      <c r="C454">
        <v>659</v>
      </c>
      <c r="D454">
        <v>2019</v>
      </c>
      <c r="E454" t="s">
        <v>276</v>
      </c>
      <c r="F454">
        <v>654.63125000000002</v>
      </c>
      <c r="G454">
        <v>66.799107142857096</v>
      </c>
      <c r="H454">
        <v>0</v>
      </c>
      <c r="I454">
        <v>10.165061234706201</v>
      </c>
      <c r="J454">
        <v>0.66763736843806698</v>
      </c>
      <c r="K454">
        <v>0</v>
      </c>
      <c r="L454">
        <v>0</v>
      </c>
      <c r="M454">
        <v>0</v>
      </c>
      <c r="N454">
        <v>732.26305574600099</v>
      </c>
      <c r="O454">
        <v>0</v>
      </c>
      <c r="P454">
        <v>0</v>
      </c>
      <c r="Q454">
        <v>5329.77</v>
      </c>
      <c r="R454">
        <v>191</v>
      </c>
      <c r="S454">
        <v>0</v>
      </c>
      <c r="T454">
        <v>1197.7462107460001</v>
      </c>
      <c r="U454">
        <v>0</v>
      </c>
      <c r="V454">
        <v>0</v>
      </c>
      <c r="W454">
        <v>2130.44</v>
      </c>
      <c r="X454">
        <v>0</v>
      </c>
      <c r="Y454">
        <v>0</v>
      </c>
    </row>
    <row r="455" spans="1:25" x14ac:dyDescent="0.25">
      <c r="A455">
        <v>925549738</v>
      </c>
      <c r="B455">
        <v>6592017</v>
      </c>
      <c r="C455">
        <v>659</v>
      </c>
      <c r="D455">
        <v>2017</v>
      </c>
      <c r="E455" t="s">
        <v>276</v>
      </c>
      <c r="F455">
        <v>652.74102079395095</v>
      </c>
      <c r="G455">
        <v>142.515122873346</v>
      </c>
      <c r="H455">
        <v>0</v>
      </c>
      <c r="I455">
        <v>10.165061234706201</v>
      </c>
      <c r="J455">
        <v>0.66763736843806698</v>
      </c>
      <c r="K455">
        <v>0</v>
      </c>
      <c r="L455">
        <v>0</v>
      </c>
      <c r="M455">
        <v>0</v>
      </c>
      <c r="N455">
        <v>806.08884227044098</v>
      </c>
      <c r="O455">
        <v>0</v>
      </c>
      <c r="P455">
        <v>0</v>
      </c>
      <c r="Q455">
        <v>5526.72</v>
      </c>
      <c r="R455">
        <v>714</v>
      </c>
      <c r="S455">
        <v>0</v>
      </c>
      <c r="T455">
        <v>1804.71492227044</v>
      </c>
      <c r="U455">
        <v>0</v>
      </c>
      <c r="V455">
        <v>0</v>
      </c>
      <c r="W455">
        <v>2130.44</v>
      </c>
      <c r="X455">
        <v>0</v>
      </c>
      <c r="Y455">
        <v>0</v>
      </c>
    </row>
    <row r="456" spans="1:25" x14ac:dyDescent="0.25">
      <c r="A456">
        <v>925549738</v>
      </c>
      <c r="B456">
        <v>6592018</v>
      </c>
      <c r="C456">
        <v>659</v>
      </c>
      <c r="D456">
        <v>2018</v>
      </c>
      <c r="E456" t="s">
        <v>276</v>
      </c>
      <c r="F456">
        <v>676.00091911764696</v>
      </c>
      <c r="G456">
        <v>142.81709558823499</v>
      </c>
      <c r="H456">
        <v>0</v>
      </c>
      <c r="I456">
        <v>10.165061234706201</v>
      </c>
      <c r="J456">
        <v>0.66763736843806698</v>
      </c>
      <c r="K456">
        <v>0</v>
      </c>
      <c r="L456">
        <v>0</v>
      </c>
      <c r="M456">
        <v>0</v>
      </c>
      <c r="N456">
        <v>829.65071330902697</v>
      </c>
      <c r="O456">
        <v>0</v>
      </c>
      <c r="P456">
        <v>0</v>
      </c>
      <c r="Q456">
        <v>5493.39</v>
      </c>
      <c r="R456">
        <v>167</v>
      </c>
      <c r="S456">
        <v>0</v>
      </c>
      <c r="T456">
        <v>1279.56029830903</v>
      </c>
      <c r="U456">
        <v>0</v>
      </c>
      <c r="V456">
        <v>0</v>
      </c>
      <c r="W456">
        <v>2130.44</v>
      </c>
      <c r="X456">
        <v>0</v>
      </c>
      <c r="Y456">
        <v>0</v>
      </c>
    </row>
    <row r="457" spans="1:25" x14ac:dyDescent="0.25">
      <c r="A457">
        <v>985294836</v>
      </c>
      <c r="B457">
        <v>6692017</v>
      </c>
      <c r="C457">
        <v>669</v>
      </c>
      <c r="D457">
        <v>2017</v>
      </c>
      <c r="E457" t="s">
        <v>108</v>
      </c>
      <c r="F457">
        <v>617.92816635160705</v>
      </c>
      <c r="G457">
        <v>354.65595463137998</v>
      </c>
      <c r="H457">
        <v>94.647448015122905</v>
      </c>
      <c r="I457">
        <v>30.1238193831445</v>
      </c>
      <c r="J457">
        <v>0</v>
      </c>
      <c r="K457">
        <v>0</v>
      </c>
      <c r="L457">
        <v>0</v>
      </c>
      <c r="M457">
        <v>0</v>
      </c>
      <c r="N457">
        <v>908.06049235100795</v>
      </c>
      <c r="O457">
        <v>0</v>
      </c>
      <c r="P457">
        <v>0</v>
      </c>
      <c r="Q457">
        <v>26184.25</v>
      </c>
      <c r="R457">
        <v>1667</v>
      </c>
      <c r="S457">
        <v>0</v>
      </c>
      <c r="T457">
        <v>3923.54936735101</v>
      </c>
      <c r="U457">
        <v>447.68</v>
      </c>
      <c r="V457">
        <v>0</v>
      </c>
      <c r="W457">
        <v>4925.92</v>
      </c>
      <c r="X457">
        <v>0</v>
      </c>
      <c r="Y457">
        <v>1</v>
      </c>
    </row>
    <row r="458" spans="1:25" x14ac:dyDescent="0.25">
      <c r="A458">
        <v>985294836</v>
      </c>
      <c r="B458">
        <v>6692019</v>
      </c>
      <c r="C458">
        <v>669</v>
      </c>
      <c r="D458">
        <v>2019</v>
      </c>
      <c r="E458" t="s">
        <v>108</v>
      </c>
      <c r="F458">
        <v>272.33482142857099</v>
      </c>
      <c r="G458">
        <v>411.07142857142901</v>
      </c>
      <c r="H458">
        <v>145.93035714285699</v>
      </c>
      <c r="I458">
        <v>30.1238193831445</v>
      </c>
      <c r="J458">
        <v>0</v>
      </c>
      <c r="K458">
        <v>0</v>
      </c>
      <c r="L458">
        <v>0</v>
      </c>
      <c r="M458">
        <v>0</v>
      </c>
      <c r="N458">
        <v>567.59971224028698</v>
      </c>
      <c r="O458">
        <v>0</v>
      </c>
      <c r="P458">
        <v>0</v>
      </c>
      <c r="Q458">
        <v>23499.67</v>
      </c>
      <c r="R458">
        <v>1838</v>
      </c>
      <c r="S458">
        <v>0</v>
      </c>
      <c r="T458">
        <v>3615.8327172402901</v>
      </c>
      <c r="U458">
        <v>447.68</v>
      </c>
      <c r="V458">
        <v>0</v>
      </c>
      <c r="W458">
        <v>5090.4399999999996</v>
      </c>
      <c r="X458">
        <v>0</v>
      </c>
      <c r="Y458">
        <v>1</v>
      </c>
    </row>
    <row r="459" spans="1:25" x14ac:dyDescent="0.25">
      <c r="A459">
        <v>985294836</v>
      </c>
      <c r="B459">
        <v>6692018</v>
      </c>
      <c r="C459">
        <v>669</v>
      </c>
      <c r="D459">
        <v>2018</v>
      </c>
      <c r="E459" t="s">
        <v>108</v>
      </c>
      <c r="F459">
        <v>390.36672794117698</v>
      </c>
      <c r="G459">
        <v>360.74540441176498</v>
      </c>
      <c r="H459">
        <v>92.037683823529406</v>
      </c>
      <c r="I459">
        <v>30.1238193831445</v>
      </c>
      <c r="J459">
        <v>0</v>
      </c>
      <c r="K459">
        <v>0</v>
      </c>
      <c r="L459">
        <v>0</v>
      </c>
      <c r="M459">
        <v>0</v>
      </c>
      <c r="N459">
        <v>689.19826791255605</v>
      </c>
      <c r="O459">
        <v>0</v>
      </c>
      <c r="P459">
        <v>0</v>
      </c>
      <c r="Q459">
        <v>25096.48</v>
      </c>
      <c r="R459">
        <v>1880</v>
      </c>
      <c r="S459">
        <v>92.119926199261997</v>
      </c>
      <c r="T459">
        <v>3953.7869141118199</v>
      </c>
      <c r="U459">
        <v>447.68</v>
      </c>
      <c r="V459">
        <v>0</v>
      </c>
      <c r="W459">
        <v>4958.82</v>
      </c>
      <c r="X459">
        <v>0</v>
      </c>
      <c r="Y459">
        <v>1</v>
      </c>
    </row>
    <row r="460" spans="1:25" x14ac:dyDescent="0.25">
      <c r="A460">
        <v>985294836</v>
      </c>
      <c r="B460">
        <v>6692020</v>
      </c>
      <c r="C460">
        <v>669</v>
      </c>
      <c r="D460">
        <v>2020</v>
      </c>
      <c r="E460" t="s">
        <v>108</v>
      </c>
      <c r="F460">
        <v>240</v>
      </c>
      <c r="G460">
        <v>413</v>
      </c>
      <c r="H460">
        <v>137</v>
      </c>
      <c r="I460">
        <v>30.1238193831445</v>
      </c>
      <c r="J460">
        <v>0</v>
      </c>
      <c r="K460">
        <v>0</v>
      </c>
      <c r="L460">
        <v>0</v>
      </c>
      <c r="M460">
        <v>0</v>
      </c>
      <c r="N460">
        <v>546.123819383144</v>
      </c>
      <c r="O460">
        <v>0</v>
      </c>
      <c r="P460">
        <v>0</v>
      </c>
      <c r="Q460">
        <v>22171.52</v>
      </c>
      <c r="R460">
        <v>1817</v>
      </c>
      <c r="S460">
        <v>0</v>
      </c>
      <c r="T460">
        <v>3504.9570993831398</v>
      </c>
      <c r="U460">
        <v>447.68</v>
      </c>
      <c r="V460">
        <v>0</v>
      </c>
      <c r="W460">
        <v>5090.4399999999996</v>
      </c>
      <c r="X460">
        <v>0</v>
      </c>
      <c r="Y460">
        <v>1</v>
      </c>
    </row>
    <row r="461" spans="1:25" x14ac:dyDescent="0.25">
      <c r="A461">
        <v>985294836</v>
      </c>
      <c r="B461">
        <v>6692016</v>
      </c>
      <c r="C461">
        <v>669</v>
      </c>
      <c r="D461">
        <v>2016</v>
      </c>
      <c r="E461" t="s">
        <v>108</v>
      </c>
      <c r="F461">
        <v>553.10700389105102</v>
      </c>
      <c r="G461">
        <v>363.88618677042803</v>
      </c>
      <c r="H461">
        <v>87.332684824902699</v>
      </c>
      <c r="I461">
        <v>30.1238193831445</v>
      </c>
      <c r="J461">
        <v>0</v>
      </c>
      <c r="K461">
        <v>0</v>
      </c>
      <c r="L461">
        <v>0</v>
      </c>
      <c r="M461">
        <v>0</v>
      </c>
      <c r="N461">
        <v>859.78432521972002</v>
      </c>
      <c r="O461">
        <v>0</v>
      </c>
      <c r="P461">
        <v>0</v>
      </c>
      <c r="Q461">
        <v>7729.53</v>
      </c>
      <c r="R461">
        <v>648</v>
      </c>
      <c r="S461">
        <v>0</v>
      </c>
      <c r="T461">
        <v>1905.85512021972</v>
      </c>
      <c r="U461">
        <v>447.68</v>
      </c>
      <c r="V461">
        <v>0</v>
      </c>
      <c r="W461">
        <v>3181.99</v>
      </c>
      <c r="X461">
        <v>0</v>
      </c>
      <c r="Y461">
        <v>1</v>
      </c>
    </row>
    <row r="462" spans="1:25" x14ac:dyDescent="0.25">
      <c r="A462">
        <v>980489698</v>
      </c>
      <c r="B462">
        <v>6752018</v>
      </c>
      <c r="C462">
        <v>675</v>
      </c>
      <c r="D462">
        <v>2018</v>
      </c>
      <c r="E462" t="s">
        <v>109</v>
      </c>
      <c r="F462">
        <v>271911.05514705903</v>
      </c>
      <c r="G462">
        <v>144909.63051470599</v>
      </c>
      <c r="H462">
        <v>67621.25</v>
      </c>
      <c r="I462">
        <v>13820.7950152462</v>
      </c>
      <c r="J462">
        <v>-6760.2833302253603</v>
      </c>
      <c r="K462">
        <v>0</v>
      </c>
      <c r="L462">
        <v>168.206801470588</v>
      </c>
      <c r="M462">
        <v>6256.4466911764703</v>
      </c>
      <c r="N462">
        <v>349835.29385413899</v>
      </c>
      <c r="O462">
        <v>288639.82</v>
      </c>
      <c r="P462">
        <v>10664</v>
      </c>
      <c r="Q462">
        <v>5115977.24</v>
      </c>
      <c r="R462">
        <v>221570</v>
      </c>
      <c r="S462">
        <v>42588.3874538745</v>
      </c>
      <c r="T462">
        <v>902995.45989801304</v>
      </c>
      <c r="U462">
        <v>365784.34</v>
      </c>
      <c r="V462">
        <v>15293.78</v>
      </c>
      <c r="W462">
        <v>710315.69</v>
      </c>
      <c r="X462">
        <v>191398.29</v>
      </c>
      <c r="Y462">
        <v>1</v>
      </c>
    </row>
    <row r="463" spans="1:25" x14ac:dyDescent="0.25">
      <c r="A463">
        <v>980489698</v>
      </c>
      <c r="B463">
        <v>6752020</v>
      </c>
      <c r="C463">
        <v>675</v>
      </c>
      <c r="D463">
        <v>2020</v>
      </c>
      <c r="E463" t="s">
        <v>109</v>
      </c>
      <c r="F463">
        <v>185695</v>
      </c>
      <c r="G463">
        <v>145001</v>
      </c>
      <c r="H463">
        <v>103449</v>
      </c>
      <c r="I463">
        <v>13820.7950152462</v>
      </c>
      <c r="J463">
        <v>-6760.2833302253603</v>
      </c>
      <c r="K463">
        <v>0</v>
      </c>
      <c r="L463">
        <v>16778</v>
      </c>
      <c r="M463">
        <v>9451</v>
      </c>
      <c r="N463">
        <v>208078.51168502099</v>
      </c>
      <c r="O463">
        <v>299631.65000000002</v>
      </c>
      <c r="P463">
        <v>10735</v>
      </c>
      <c r="Q463">
        <v>7375966.3700000001</v>
      </c>
      <c r="R463">
        <v>299092</v>
      </c>
      <c r="S463">
        <v>85946</v>
      </c>
      <c r="T463">
        <v>999144.80971502105</v>
      </c>
      <c r="U463">
        <v>369989.67</v>
      </c>
      <c r="V463">
        <v>13479.58</v>
      </c>
      <c r="W463">
        <v>711143.36</v>
      </c>
      <c r="X463">
        <v>193695.11</v>
      </c>
      <c r="Y463">
        <v>1</v>
      </c>
    </row>
    <row r="464" spans="1:25" x14ac:dyDescent="0.25">
      <c r="A464">
        <v>980489698</v>
      </c>
      <c r="B464">
        <v>6752019</v>
      </c>
      <c r="C464">
        <v>675</v>
      </c>
      <c r="D464">
        <v>2019</v>
      </c>
      <c r="E464" t="s">
        <v>109</v>
      </c>
      <c r="F464">
        <v>178427.60892857099</v>
      </c>
      <c r="G464">
        <v>154857.80089285699</v>
      </c>
      <c r="H464">
        <v>53295.410714285703</v>
      </c>
      <c r="I464">
        <v>13820.7950152462</v>
      </c>
      <c r="J464">
        <v>-6760.2833302253603</v>
      </c>
      <c r="K464">
        <v>0</v>
      </c>
      <c r="L464">
        <v>1285.6258928571399</v>
      </c>
      <c r="M464">
        <v>8916.1392857142891</v>
      </c>
      <c r="N464">
        <v>276848.74561359198</v>
      </c>
      <c r="O464">
        <v>282599.01</v>
      </c>
      <c r="P464">
        <v>10591</v>
      </c>
      <c r="Q464">
        <v>6503345.5599999996</v>
      </c>
      <c r="R464">
        <v>288298</v>
      </c>
      <c r="S464">
        <v>42472.965703971102</v>
      </c>
      <c r="T464">
        <v>967686.85667256301</v>
      </c>
      <c r="U464">
        <v>365739.85</v>
      </c>
      <c r="V464">
        <v>15293.79</v>
      </c>
      <c r="W464">
        <v>706925.29</v>
      </c>
      <c r="X464">
        <v>194549.7</v>
      </c>
      <c r="Y464">
        <v>1</v>
      </c>
    </row>
    <row r="465" spans="1:25" x14ac:dyDescent="0.25">
      <c r="A465">
        <v>980489698</v>
      </c>
      <c r="B465">
        <v>6752016</v>
      </c>
      <c r="C465">
        <v>675</v>
      </c>
      <c r="D465">
        <v>2016</v>
      </c>
      <c r="E465" t="s">
        <v>109</v>
      </c>
      <c r="F465">
        <v>271774.836575875</v>
      </c>
      <c r="G465">
        <v>133750.00680933899</v>
      </c>
      <c r="H465">
        <v>64837.800583657598</v>
      </c>
      <c r="I465">
        <v>13820.7950152462</v>
      </c>
      <c r="J465">
        <v>-6760.2833302253603</v>
      </c>
      <c r="K465">
        <v>0</v>
      </c>
      <c r="L465">
        <v>0</v>
      </c>
      <c r="M465">
        <v>5935.2636186770396</v>
      </c>
      <c r="N465">
        <v>341812.29086790001</v>
      </c>
      <c r="O465">
        <v>293648.40999999997</v>
      </c>
      <c r="P465">
        <v>10809</v>
      </c>
      <c r="Q465">
        <v>4289098.32</v>
      </c>
      <c r="R465">
        <v>194049</v>
      </c>
      <c r="S465">
        <v>31304.4498069498</v>
      </c>
      <c r="T465">
        <v>813986.19726984994</v>
      </c>
      <c r="U465">
        <v>366853.61</v>
      </c>
      <c r="V465">
        <v>14716.62</v>
      </c>
      <c r="W465">
        <v>697088.55</v>
      </c>
      <c r="X465">
        <v>185894.73</v>
      </c>
      <c r="Y465">
        <v>1</v>
      </c>
    </row>
    <row r="466" spans="1:25" x14ac:dyDescent="0.25">
      <c r="A466">
        <v>980489698</v>
      </c>
      <c r="B466">
        <v>6752017</v>
      </c>
      <c r="C466">
        <v>675</v>
      </c>
      <c r="D466">
        <v>2017</v>
      </c>
      <c r="E466" t="s">
        <v>109</v>
      </c>
      <c r="F466">
        <v>249815.95557655999</v>
      </c>
      <c r="G466">
        <v>133791.23913043499</v>
      </c>
      <c r="H466">
        <v>56764.5349716446</v>
      </c>
      <c r="I466">
        <v>13820.7950152462</v>
      </c>
      <c r="J466">
        <v>-6760.2833302253603</v>
      </c>
      <c r="K466">
        <v>0</v>
      </c>
      <c r="L466">
        <v>2304.1758034026502</v>
      </c>
      <c r="M466">
        <v>6223.8856332703199</v>
      </c>
      <c r="N466">
        <v>325375.109983698</v>
      </c>
      <c r="O466">
        <v>285789.59999999998</v>
      </c>
      <c r="P466">
        <v>10337</v>
      </c>
      <c r="Q466">
        <v>4563456.74</v>
      </c>
      <c r="R466">
        <v>212715</v>
      </c>
      <c r="S466">
        <v>37804.487203791497</v>
      </c>
      <c r="T466">
        <v>835967.78369748895</v>
      </c>
      <c r="U466">
        <v>367866.76</v>
      </c>
      <c r="V466">
        <v>14716.62</v>
      </c>
      <c r="W466">
        <v>705110.55</v>
      </c>
      <c r="X466">
        <v>186269.93</v>
      </c>
      <c r="Y466">
        <v>1</v>
      </c>
    </row>
    <row r="467" spans="1:25" x14ac:dyDescent="0.25">
      <c r="A467">
        <v>987059729</v>
      </c>
      <c r="B467">
        <v>6852018</v>
      </c>
      <c r="C467">
        <v>685</v>
      </c>
      <c r="D467">
        <v>2018</v>
      </c>
      <c r="E467" t="s">
        <v>234</v>
      </c>
      <c r="F467">
        <v>276.113051470588</v>
      </c>
      <c r="G467">
        <v>267.64981617647101</v>
      </c>
      <c r="H467">
        <v>0</v>
      </c>
      <c r="I467">
        <v>32.785862228161598</v>
      </c>
      <c r="J467">
        <v>0</v>
      </c>
      <c r="K467">
        <v>0</v>
      </c>
      <c r="L467">
        <v>0</v>
      </c>
      <c r="M467">
        <v>0</v>
      </c>
      <c r="N467">
        <v>576.54872987522003</v>
      </c>
      <c r="O467">
        <v>0</v>
      </c>
      <c r="P467">
        <v>0</v>
      </c>
      <c r="Q467">
        <v>21766.51</v>
      </c>
      <c r="R467">
        <v>630</v>
      </c>
      <c r="S467">
        <v>0</v>
      </c>
      <c r="T467">
        <v>2327.5239948752201</v>
      </c>
      <c r="U467">
        <v>0</v>
      </c>
      <c r="V467">
        <v>0</v>
      </c>
      <c r="W467">
        <v>776.04</v>
      </c>
      <c r="X467">
        <v>10.09</v>
      </c>
      <c r="Y467">
        <v>0</v>
      </c>
    </row>
    <row r="468" spans="1:25" x14ac:dyDescent="0.25">
      <c r="A468">
        <v>987059729</v>
      </c>
      <c r="B468">
        <v>6852017</v>
      </c>
      <c r="C468">
        <v>685</v>
      </c>
      <c r="D468">
        <v>2017</v>
      </c>
      <c r="E468" t="s">
        <v>234</v>
      </c>
      <c r="F468">
        <v>289.38185255198499</v>
      </c>
      <c r="G468">
        <v>304.61247637051002</v>
      </c>
      <c r="H468">
        <v>0</v>
      </c>
      <c r="I468">
        <v>32.785862228161598</v>
      </c>
      <c r="J468">
        <v>0</v>
      </c>
      <c r="K468">
        <v>0</v>
      </c>
      <c r="L468">
        <v>0</v>
      </c>
      <c r="M468">
        <v>0</v>
      </c>
      <c r="N468">
        <v>626.78019115065695</v>
      </c>
      <c r="O468">
        <v>0</v>
      </c>
      <c r="P468">
        <v>0</v>
      </c>
      <c r="Q468">
        <v>22402.81</v>
      </c>
      <c r="R468">
        <v>602</v>
      </c>
      <c r="S468">
        <v>0</v>
      </c>
      <c r="T468">
        <v>2382.5249061506602</v>
      </c>
      <c r="U468">
        <v>0</v>
      </c>
      <c r="V468">
        <v>0</v>
      </c>
      <c r="W468">
        <v>776.04</v>
      </c>
      <c r="X468">
        <v>10.09</v>
      </c>
      <c r="Y468">
        <v>0</v>
      </c>
    </row>
    <row r="469" spans="1:25" x14ac:dyDescent="0.25">
      <c r="A469">
        <v>987059729</v>
      </c>
      <c r="B469">
        <v>6852020</v>
      </c>
      <c r="C469">
        <v>685</v>
      </c>
      <c r="D469">
        <v>2020</v>
      </c>
      <c r="E469" t="s">
        <v>234</v>
      </c>
      <c r="F469">
        <v>953</v>
      </c>
      <c r="G469">
        <v>250</v>
      </c>
      <c r="H469">
        <v>0</v>
      </c>
      <c r="I469">
        <v>32.785862228161598</v>
      </c>
      <c r="J469">
        <v>0</v>
      </c>
      <c r="K469">
        <v>0</v>
      </c>
      <c r="L469">
        <v>0</v>
      </c>
      <c r="M469">
        <v>0</v>
      </c>
      <c r="N469">
        <v>1235.7858622281601</v>
      </c>
      <c r="O469">
        <v>0</v>
      </c>
      <c r="P469">
        <v>0</v>
      </c>
      <c r="Q469">
        <v>18466.84</v>
      </c>
      <c r="R469">
        <v>595</v>
      </c>
      <c r="S469">
        <v>0</v>
      </c>
      <c r="T469">
        <v>2781.8281222281598</v>
      </c>
      <c r="U469">
        <v>0</v>
      </c>
      <c r="V469">
        <v>0</v>
      </c>
      <c r="W469">
        <v>682.03</v>
      </c>
      <c r="X469">
        <v>5.04</v>
      </c>
      <c r="Y469">
        <v>0</v>
      </c>
    </row>
    <row r="470" spans="1:25" x14ac:dyDescent="0.25">
      <c r="A470">
        <v>987059729</v>
      </c>
      <c r="B470">
        <v>6852019</v>
      </c>
      <c r="C470">
        <v>685</v>
      </c>
      <c r="D470">
        <v>2019</v>
      </c>
      <c r="E470" t="s">
        <v>234</v>
      </c>
      <c r="F470">
        <v>2787.0642857142898</v>
      </c>
      <c r="G470">
        <v>274.39017857142898</v>
      </c>
      <c r="H470">
        <v>0</v>
      </c>
      <c r="I470">
        <v>32.785862228161598</v>
      </c>
      <c r="J470">
        <v>0</v>
      </c>
      <c r="K470">
        <v>0</v>
      </c>
      <c r="L470">
        <v>0</v>
      </c>
      <c r="M470">
        <v>0</v>
      </c>
      <c r="N470">
        <v>3094.2403265138801</v>
      </c>
      <c r="O470">
        <v>0</v>
      </c>
      <c r="P470">
        <v>0</v>
      </c>
      <c r="Q470">
        <v>21037.29</v>
      </c>
      <c r="R470">
        <v>605</v>
      </c>
      <c r="S470">
        <v>2435.3880866425998</v>
      </c>
      <c r="T470">
        <v>7218.0488481564798</v>
      </c>
      <c r="U470">
        <v>0</v>
      </c>
      <c r="V470">
        <v>0</v>
      </c>
      <c r="W470">
        <v>776.04</v>
      </c>
      <c r="X470">
        <v>10.09</v>
      </c>
      <c r="Y470">
        <v>0</v>
      </c>
    </row>
    <row r="471" spans="1:25" x14ac:dyDescent="0.25">
      <c r="A471">
        <v>987059729</v>
      </c>
      <c r="B471">
        <v>6852016</v>
      </c>
      <c r="C471">
        <v>685</v>
      </c>
      <c r="D471">
        <v>2016</v>
      </c>
      <c r="E471" t="s">
        <v>234</v>
      </c>
      <c r="F471">
        <v>0</v>
      </c>
      <c r="G471">
        <v>0</v>
      </c>
      <c r="H471">
        <v>0</v>
      </c>
      <c r="I471">
        <v>32.785862228161598</v>
      </c>
      <c r="J471">
        <v>0</v>
      </c>
      <c r="K471">
        <v>0</v>
      </c>
      <c r="L471">
        <v>0</v>
      </c>
      <c r="M471">
        <v>0</v>
      </c>
      <c r="N471">
        <v>32.785862228161598</v>
      </c>
      <c r="O471">
        <v>0</v>
      </c>
      <c r="P471">
        <v>0</v>
      </c>
      <c r="Q471">
        <v>4040</v>
      </c>
      <c r="R471">
        <v>172</v>
      </c>
      <c r="S471">
        <v>0</v>
      </c>
      <c r="T471">
        <v>412.84586222816199</v>
      </c>
      <c r="U471">
        <v>0</v>
      </c>
      <c r="V471">
        <v>0</v>
      </c>
      <c r="W471">
        <v>413.65</v>
      </c>
      <c r="X471">
        <v>0</v>
      </c>
      <c r="Y471">
        <v>0</v>
      </c>
    </row>
    <row r="472" spans="1:25" x14ac:dyDescent="0.25">
      <c r="A472">
        <v>987626844</v>
      </c>
      <c r="B472">
        <v>6932017</v>
      </c>
      <c r="C472">
        <v>693</v>
      </c>
      <c r="D472">
        <v>2017</v>
      </c>
      <c r="E472" t="s">
        <v>235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</row>
    <row r="473" spans="1:25" x14ac:dyDescent="0.25">
      <c r="A473">
        <v>987626844</v>
      </c>
      <c r="B473">
        <v>6932016</v>
      </c>
      <c r="C473">
        <v>693</v>
      </c>
      <c r="D473">
        <v>2016</v>
      </c>
      <c r="E473" t="s">
        <v>235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</row>
    <row r="474" spans="1:25" x14ac:dyDescent="0.25">
      <c r="A474">
        <v>987626844</v>
      </c>
      <c r="B474">
        <v>6932018</v>
      </c>
      <c r="C474">
        <v>693</v>
      </c>
      <c r="D474">
        <v>2018</v>
      </c>
      <c r="E474" t="s">
        <v>235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</row>
    <row r="475" spans="1:25" x14ac:dyDescent="0.25">
      <c r="A475">
        <v>987626844</v>
      </c>
      <c r="B475">
        <v>6932020</v>
      </c>
      <c r="C475">
        <v>693</v>
      </c>
      <c r="D475">
        <v>2020</v>
      </c>
      <c r="E475" t="s">
        <v>235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</row>
    <row r="476" spans="1:25" x14ac:dyDescent="0.25">
      <c r="A476">
        <v>987626844</v>
      </c>
      <c r="B476">
        <v>6932019</v>
      </c>
      <c r="C476">
        <v>693</v>
      </c>
      <c r="D476">
        <v>2019</v>
      </c>
      <c r="E476" t="s">
        <v>235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</row>
    <row r="477" spans="1:25" x14ac:dyDescent="0.25">
      <c r="A477">
        <v>988807648</v>
      </c>
      <c r="B477">
        <v>6992019</v>
      </c>
      <c r="C477">
        <v>699</v>
      </c>
      <c r="D477">
        <v>2019</v>
      </c>
      <c r="E477" t="s">
        <v>110</v>
      </c>
      <c r="F477">
        <v>46841.589285714297</v>
      </c>
      <c r="G477">
        <v>39349.8125</v>
      </c>
      <c r="H477">
        <v>22014.930357142901</v>
      </c>
      <c r="I477">
        <v>2018.09728934808</v>
      </c>
      <c r="J477">
        <v>1593.4079523160899</v>
      </c>
      <c r="K477">
        <v>317.53268482490301</v>
      </c>
      <c r="L477">
        <v>0</v>
      </c>
      <c r="M477">
        <v>2805.5625</v>
      </c>
      <c r="N477">
        <v>65299.946855060502</v>
      </c>
      <c r="O477">
        <v>16768.02</v>
      </c>
      <c r="P477">
        <v>669</v>
      </c>
      <c r="Q477">
        <v>634615.31999999995</v>
      </c>
      <c r="R477">
        <v>27211</v>
      </c>
      <c r="S477">
        <v>3384.2274368231101</v>
      </c>
      <c r="T477">
        <v>130110.416301884</v>
      </c>
      <c r="U477">
        <v>101046.09</v>
      </c>
      <c r="V477">
        <v>2183.44</v>
      </c>
      <c r="W477">
        <v>56479.34</v>
      </c>
      <c r="X477">
        <v>7842.69</v>
      </c>
      <c r="Y477">
        <v>1</v>
      </c>
    </row>
    <row r="478" spans="1:25" x14ac:dyDescent="0.25">
      <c r="A478">
        <v>988807648</v>
      </c>
      <c r="B478">
        <v>6992017</v>
      </c>
      <c r="C478">
        <v>699</v>
      </c>
      <c r="D478">
        <v>2017</v>
      </c>
      <c r="E478" t="s">
        <v>110</v>
      </c>
      <c r="F478">
        <v>43301.751417769403</v>
      </c>
      <c r="G478">
        <v>37665.3327032136</v>
      </c>
      <c r="H478">
        <v>11247.8156899811</v>
      </c>
      <c r="I478">
        <v>2018.09728934808</v>
      </c>
      <c r="J478">
        <v>1593.4079523160899</v>
      </c>
      <c r="K478">
        <v>317.53268482490301</v>
      </c>
      <c r="L478">
        <v>0</v>
      </c>
      <c r="M478">
        <v>2952.5652173912999</v>
      </c>
      <c r="N478">
        <v>70695.741140099606</v>
      </c>
      <c r="O478">
        <v>18117.38</v>
      </c>
      <c r="P478">
        <v>667</v>
      </c>
      <c r="Q478">
        <v>561316.59</v>
      </c>
      <c r="R478">
        <v>25217</v>
      </c>
      <c r="S478">
        <v>2962.9308056872001</v>
      </c>
      <c r="T478">
        <v>129383.52140078699</v>
      </c>
      <c r="U478">
        <v>101057.86</v>
      </c>
      <c r="V478">
        <v>2070.14</v>
      </c>
      <c r="W478">
        <v>56903.34</v>
      </c>
      <c r="X478">
        <v>7890.19</v>
      </c>
      <c r="Y478">
        <v>1</v>
      </c>
    </row>
    <row r="479" spans="1:25" x14ac:dyDescent="0.25">
      <c r="A479">
        <v>988807648</v>
      </c>
      <c r="B479">
        <v>6992020</v>
      </c>
      <c r="C479">
        <v>699</v>
      </c>
      <c r="D479">
        <v>2020</v>
      </c>
      <c r="E479" t="s">
        <v>110</v>
      </c>
      <c r="F479">
        <v>35084</v>
      </c>
      <c r="G479">
        <v>34882</v>
      </c>
      <c r="H479">
        <v>20041</v>
      </c>
      <c r="I479">
        <v>2018.09728934808</v>
      </c>
      <c r="J479">
        <v>1593.4079523160899</v>
      </c>
      <c r="K479">
        <v>317.53268482490301</v>
      </c>
      <c r="L479">
        <v>6140</v>
      </c>
      <c r="M479">
        <v>4854</v>
      </c>
      <c r="N479">
        <v>42860.037926489102</v>
      </c>
      <c r="O479">
        <v>17383.11</v>
      </c>
      <c r="P479">
        <v>591</v>
      </c>
      <c r="Q479">
        <v>697971.61</v>
      </c>
      <c r="R479">
        <v>28143</v>
      </c>
      <c r="S479">
        <v>4683</v>
      </c>
      <c r="T479">
        <v>113117.806006489</v>
      </c>
      <c r="U479">
        <v>101025.81</v>
      </c>
      <c r="V479">
        <v>2183.44</v>
      </c>
      <c r="W479">
        <v>56582.76</v>
      </c>
      <c r="X479">
        <v>7842.69</v>
      </c>
      <c r="Y479">
        <v>1</v>
      </c>
    </row>
    <row r="480" spans="1:25" x14ac:dyDescent="0.25">
      <c r="A480">
        <v>988807648</v>
      </c>
      <c r="B480">
        <v>6992016</v>
      </c>
      <c r="C480">
        <v>699</v>
      </c>
      <c r="D480">
        <v>2016</v>
      </c>
      <c r="E480" t="s">
        <v>110</v>
      </c>
      <c r="F480">
        <v>40176.393968871598</v>
      </c>
      <c r="G480">
        <v>36717.795719844398</v>
      </c>
      <c r="H480">
        <v>13441.3959143969</v>
      </c>
      <c r="I480">
        <v>2018.09728934808</v>
      </c>
      <c r="J480">
        <v>1593.4079523160899</v>
      </c>
      <c r="K480">
        <v>317.53268482490301</v>
      </c>
      <c r="L480">
        <v>0</v>
      </c>
      <c r="M480">
        <v>2402.7684824902699</v>
      </c>
      <c r="N480">
        <v>64979.063218317897</v>
      </c>
      <c r="O480">
        <v>18791.05</v>
      </c>
      <c r="P480">
        <v>800</v>
      </c>
      <c r="Q480">
        <v>558235.07999999996</v>
      </c>
      <c r="R480">
        <v>29304</v>
      </c>
      <c r="S480">
        <v>8345.6872586872596</v>
      </c>
      <c r="T480">
        <v>133145.596172005</v>
      </c>
      <c r="U480">
        <v>99609.63</v>
      </c>
      <c r="V480">
        <v>2063.08</v>
      </c>
      <c r="W480">
        <v>55830.62</v>
      </c>
      <c r="X480">
        <v>7656.07</v>
      </c>
      <c r="Y480">
        <v>1</v>
      </c>
    </row>
    <row r="481" spans="1:25" x14ac:dyDescent="0.25">
      <c r="A481">
        <v>988807648</v>
      </c>
      <c r="B481">
        <v>6992018</v>
      </c>
      <c r="C481">
        <v>699</v>
      </c>
      <c r="D481">
        <v>2018</v>
      </c>
      <c r="E481" t="s">
        <v>110</v>
      </c>
      <c r="F481">
        <v>48388.547794117701</v>
      </c>
      <c r="G481">
        <v>41751.255514705903</v>
      </c>
      <c r="H481">
        <v>15057.153492647099</v>
      </c>
      <c r="I481">
        <v>2018.09728934808</v>
      </c>
      <c r="J481">
        <v>1593.4079523160899</v>
      </c>
      <c r="K481">
        <v>317.53268482490301</v>
      </c>
      <c r="L481">
        <v>0</v>
      </c>
      <c r="M481">
        <v>3459.3474264705901</v>
      </c>
      <c r="N481">
        <v>75552.340316194895</v>
      </c>
      <c r="O481">
        <v>17443.71</v>
      </c>
      <c r="P481">
        <v>667</v>
      </c>
      <c r="Q481">
        <v>577887.66</v>
      </c>
      <c r="R481">
        <v>24446</v>
      </c>
      <c r="S481">
        <v>1516.3560885608899</v>
      </c>
      <c r="T481">
        <v>132841.261959756</v>
      </c>
      <c r="U481">
        <v>101096.45</v>
      </c>
      <c r="V481">
        <v>2183.44</v>
      </c>
      <c r="W481">
        <v>56479.34</v>
      </c>
      <c r="X481">
        <v>7842.69</v>
      </c>
      <c r="Y481">
        <v>1</v>
      </c>
    </row>
    <row r="482" spans="1:25" x14ac:dyDescent="0.25">
      <c r="A482">
        <v>921025610</v>
      </c>
      <c r="B482">
        <v>7432018</v>
      </c>
      <c r="C482">
        <v>743</v>
      </c>
      <c r="D482">
        <v>2018</v>
      </c>
      <c r="E482" t="s">
        <v>111</v>
      </c>
      <c r="F482">
        <v>7082.6700367647099</v>
      </c>
      <c r="G482">
        <v>7652.8805147058802</v>
      </c>
      <c r="H482">
        <v>1146.7683823529401</v>
      </c>
      <c r="I482">
        <v>261.221835199998</v>
      </c>
      <c r="J482">
        <v>0</v>
      </c>
      <c r="K482">
        <v>0</v>
      </c>
      <c r="L482">
        <v>0</v>
      </c>
      <c r="M482">
        <v>0</v>
      </c>
      <c r="N482">
        <v>13850.0040043176</v>
      </c>
      <c r="O482">
        <v>0</v>
      </c>
      <c r="P482">
        <v>0</v>
      </c>
      <c r="Q482">
        <v>39457.67</v>
      </c>
      <c r="R482">
        <v>2633</v>
      </c>
      <c r="S482">
        <v>0</v>
      </c>
      <c r="T482">
        <v>18515.074009317599</v>
      </c>
      <c r="U482">
        <v>3354.76</v>
      </c>
      <c r="V482">
        <v>0</v>
      </c>
      <c r="W482">
        <v>13378.73</v>
      </c>
      <c r="X482">
        <v>776.31</v>
      </c>
      <c r="Y482">
        <v>1</v>
      </c>
    </row>
    <row r="483" spans="1:25" x14ac:dyDescent="0.25">
      <c r="A483">
        <v>921025610</v>
      </c>
      <c r="B483">
        <v>7432019</v>
      </c>
      <c r="C483">
        <v>743</v>
      </c>
      <c r="D483">
        <v>2019</v>
      </c>
      <c r="E483" t="s">
        <v>111</v>
      </c>
      <c r="F483">
        <v>4446.7651785714297</v>
      </c>
      <c r="G483">
        <v>3401.6160714285702</v>
      </c>
      <c r="H483">
        <v>489.17500000000001</v>
      </c>
      <c r="I483">
        <v>261.221835199998</v>
      </c>
      <c r="J483">
        <v>0</v>
      </c>
      <c r="K483">
        <v>0</v>
      </c>
      <c r="L483">
        <v>0</v>
      </c>
      <c r="M483">
        <v>0</v>
      </c>
      <c r="N483">
        <v>7620.4280852000002</v>
      </c>
      <c r="O483">
        <v>0</v>
      </c>
      <c r="P483">
        <v>0</v>
      </c>
      <c r="Q483">
        <v>41102.959999999999</v>
      </c>
      <c r="R483">
        <v>2096</v>
      </c>
      <c r="S483">
        <v>0</v>
      </c>
      <c r="T483">
        <v>11833.230525200001</v>
      </c>
      <c r="U483">
        <v>3354.76</v>
      </c>
      <c r="V483">
        <v>0</v>
      </c>
      <c r="W483">
        <v>13775.78</v>
      </c>
      <c r="X483">
        <v>776.31</v>
      </c>
      <c r="Y483">
        <v>1</v>
      </c>
    </row>
    <row r="484" spans="1:25" x14ac:dyDescent="0.25">
      <c r="A484">
        <v>921025610</v>
      </c>
      <c r="B484">
        <v>7432016</v>
      </c>
      <c r="C484">
        <v>743</v>
      </c>
      <c r="D484">
        <v>2016</v>
      </c>
      <c r="E484" t="s">
        <v>111</v>
      </c>
      <c r="F484">
        <v>5911.7509727626502</v>
      </c>
      <c r="G484">
        <v>6919.43579766537</v>
      </c>
      <c r="H484">
        <v>604.610894941634</v>
      </c>
      <c r="I484">
        <v>261.221835199998</v>
      </c>
      <c r="J484">
        <v>0</v>
      </c>
      <c r="K484">
        <v>0</v>
      </c>
      <c r="L484">
        <v>0</v>
      </c>
      <c r="M484">
        <v>0</v>
      </c>
      <c r="N484">
        <v>12487.7977106864</v>
      </c>
      <c r="O484">
        <v>0</v>
      </c>
      <c r="P484">
        <v>0</v>
      </c>
      <c r="Q484">
        <v>25881.25</v>
      </c>
      <c r="R484">
        <v>2323</v>
      </c>
      <c r="S484">
        <v>0</v>
      </c>
      <c r="T484">
        <v>16143.6820856864</v>
      </c>
      <c r="U484">
        <v>3354.76</v>
      </c>
      <c r="V484">
        <v>0</v>
      </c>
      <c r="W484">
        <v>13310.15</v>
      </c>
      <c r="X484">
        <v>776.31</v>
      </c>
      <c r="Y484">
        <v>1</v>
      </c>
    </row>
    <row r="485" spans="1:25" x14ac:dyDescent="0.25">
      <c r="A485">
        <v>921025610</v>
      </c>
      <c r="B485">
        <v>7432020</v>
      </c>
      <c r="C485">
        <v>743</v>
      </c>
      <c r="D485">
        <v>2020</v>
      </c>
      <c r="E485" t="s">
        <v>111</v>
      </c>
      <c r="F485">
        <v>3168</v>
      </c>
      <c r="G485">
        <v>3310</v>
      </c>
      <c r="H485">
        <v>278</v>
      </c>
      <c r="I485">
        <v>261.221835199998</v>
      </c>
      <c r="J485">
        <v>0</v>
      </c>
      <c r="K485">
        <v>0</v>
      </c>
      <c r="L485">
        <v>0</v>
      </c>
      <c r="M485">
        <v>0</v>
      </c>
      <c r="N485">
        <v>6461.2218352</v>
      </c>
      <c r="O485">
        <v>0</v>
      </c>
      <c r="P485">
        <v>0</v>
      </c>
      <c r="Q485">
        <v>44819.76</v>
      </c>
      <c r="R485">
        <v>2420</v>
      </c>
      <c r="S485">
        <v>0</v>
      </c>
      <c r="T485">
        <v>11189.439475200001</v>
      </c>
      <c r="U485">
        <v>3354.76</v>
      </c>
      <c r="V485">
        <v>0</v>
      </c>
      <c r="W485">
        <v>13775.78</v>
      </c>
      <c r="X485">
        <v>776.31</v>
      </c>
      <c r="Y485">
        <v>1</v>
      </c>
    </row>
    <row r="486" spans="1:25" x14ac:dyDescent="0.25">
      <c r="A486">
        <v>921025610</v>
      </c>
      <c r="B486">
        <v>7432017</v>
      </c>
      <c r="C486">
        <v>743</v>
      </c>
      <c r="D486">
        <v>2017</v>
      </c>
      <c r="E486" t="s">
        <v>111</v>
      </c>
      <c r="F486">
        <v>6347.9064272211699</v>
      </c>
      <c r="G486">
        <v>7564.18052930057</v>
      </c>
      <c r="H486">
        <v>898.606805293006</v>
      </c>
      <c r="I486">
        <v>261.221835199998</v>
      </c>
      <c r="J486">
        <v>0</v>
      </c>
      <c r="K486">
        <v>0</v>
      </c>
      <c r="L486">
        <v>0</v>
      </c>
      <c r="M486">
        <v>0</v>
      </c>
      <c r="N486">
        <v>13274.701986428699</v>
      </c>
      <c r="O486">
        <v>0</v>
      </c>
      <c r="P486">
        <v>0</v>
      </c>
      <c r="Q486">
        <v>31455.439999999999</v>
      </c>
      <c r="R486">
        <v>2391</v>
      </c>
      <c r="S486">
        <v>0</v>
      </c>
      <c r="T486">
        <v>17285.657146428701</v>
      </c>
      <c r="U486">
        <v>3354.76</v>
      </c>
      <c r="V486">
        <v>0</v>
      </c>
      <c r="W486">
        <v>13310.15</v>
      </c>
      <c r="X486">
        <v>776.31</v>
      </c>
      <c r="Y486">
        <v>1</v>
      </c>
    </row>
    <row r="487" spans="1:25" x14ac:dyDescent="0.25">
      <c r="A487">
        <v>915729290</v>
      </c>
      <c r="B487">
        <v>7532018</v>
      </c>
      <c r="C487">
        <v>753</v>
      </c>
      <c r="D487">
        <v>2018</v>
      </c>
      <c r="E487" t="s">
        <v>112</v>
      </c>
      <c r="F487">
        <v>14306.041360294101</v>
      </c>
      <c r="G487">
        <v>7485.7316176470604</v>
      </c>
      <c r="H487">
        <v>0</v>
      </c>
      <c r="I487">
        <v>396.32424110625499</v>
      </c>
      <c r="J487">
        <v>0</v>
      </c>
      <c r="K487">
        <v>0</v>
      </c>
      <c r="L487">
        <v>0</v>
      </c>
      <c r="M487">
        <v>0</v>
      </c>
      <c r="N487">
        <v>22188.097219047399</v>
      </c>
      <c r="O487">
        <v>0</v>
      </c>
      <c r="P487">
        <v>0</v>
      </c>
      <c r="Q487">
        <v>42573.52</v>
      </c>
      <c r="R487">
        <v>4204</v>
      </c>
      <c r="S487">
        <v>358.12915129151298</v>
      </c>
      <c r="T487">
        <v>28942.7626503389</v>
      </c>
      <c r="U487">
        <v>4946.8</v>
      </c>
      <c r="V487">
        <v>0</v>
      </c>
      <c r="W487">
        <v>10052.18</v>
      </c>
      <c r="X487">
        <v>2181.14</v>
      </c>
      <c r="Y487">
        <v>1</v>
      </c>
    </row>
    <row r="488" spans="1:25" x14ac:dyDescent="0.25">
      <c r="A488">
        <v>915729290</v>
      </c>
      <c r="B488">
        <v>7532016</v>
      </c>
      <c r="C488">
        <v>753</v>
      </c>
      <c r="D488">
        <v>2016</v>
      </c>
      <c r="E488" t="s">
        <v>112</v>
      </c>
      <c r="F488">
        <v>6158.0739299610896</v>
      </c>
      <c r="G488">
        <v>4452.8472762645897</v>
      </c>
      <c r="H488">
        <v>106.36673151751</v>
      </c>
      <c r="I488">
        <v>396.32424110625499</v>
      </c>
      <c r="J488">
        <v>0</v>
      </c>
      <c r="K488">
        <v>0</v>
      </c>
      <c r="L488">
        <v>0</v>
      </c>
      <c r="M488">
        <v>0</v>
      </c>
      <c r="N488">
        <v>10900.8787158144</v>
      </c>
      <c r="O488">
        <v>0</v>
      </c>
      <c r="P488">
        <v>0</v>
      </c>
      <c r="Q488">
        <v>48154.78</v>
      </c>
      <c r="R488">
        <v>3932</v>
      </c>
      <c r="S488">
        <v>0</v>
      </c>
      <c r="T488">
        <v>17312.849885814401</v>
      </c>
      <c r="U488">
        <v>4946.8</v>
      </c>
      <c r="V488">
        <v>0</v>
      </c>
      <c r="W488">
        <v>10052.18</v>
      </c>
      <c r="X488">
        <v>2181.14</v>
      </c>
      <c r="Y488">
        <v>1</v>
      </c>
    </row>
    <row r="489" spans="1:25" x14ac:dyDescent="0.25">
      <c r="A489">
        <v>915729290</v>
      </c>
      <c r="B489">
        <v>7532020</v>
      </c>
      <c r="C489">
        <v>753</v>
      </c>
      <c r="D489">
        <v>2020</v>
      </c>
      <c r="E489" t="s">
        <v>112</v>
      </c>
      <c r="F489">
        <v>4607</v>
      </c>
      <c r="G489">
        <v>7262</v>
      </c>
      <c r="H489">
        <v>0</v>
      </c>
      <c r="I489">
        <v>396.32424110625499</v>
      </c>
      <c r="J489">
        <v>0</v>
      </c>
      <c r="K489">
        <v>0</v>
      </c>
      <c r="L489">
        <v>0</v>
      </c>
      <c r="M489">
        <v>0</v>
      </c>
      <c r="N489">
        <v>12265.3242411063</v>
      </c>
      <c r="O489">
        <v>0</v>
      </c>
      <c r="P489">
        <v>0</v>
      </c>
      <c r="Q489">
        <v>35485.339999999997</v>
      </c>
      <c r="R489">
        <v>4091</v>
      </c>
      <c r="S489">
        <v>0</v>
      </c>
      <c r="T489">
        <v>18183.819251106299</v>
      </c>
      <c r="U489">
        <v>4946.8</v>
      </c>
      <c r="V489">
        <v>0</v>
      </c>
      <c r="W489">
        <v>10052.18</v>
      </c>
      <c r="X489">
        <v>2181.14</v>
      </c>
      <c r="Y489">
        <v>1</v>
      </c>
    </row>
    <row r="490" spans="1:25" x14ac:dyDescent="0.25">
      <c r="A490">
        <v>915729290</v>
      </c>
      <c r="B490">
        <v>7532019</v>
      </c>
      <c r="C490">
        <v>753</v>
      </c>
      <c r="D490">
        <v>2019</v>
      </c>
      <c r="E490" t="s">
        <v>112</v>
      </c>
      <c r="F490">
        <v>5115.7839285714299</v>
      </c>
      <c r="G490">
        <v>7322.2098214285697</v>
      </c>
      <c r="H490">
        <v>0</v>
      </c>
      <c r="I490">
        <v>396.32424110625499</v>
      </c>
      <c r="J490">
        <v>0</v>
      </c>
      <c r="K490">
        <v>0</v>
      </c>
      <c r="L490">
        <v>0</v>
      </c>
      <c r="M490">
        <v>0</v>
      </c>
      <c r="N490">
        <v>12834.3179911063</v>
      </c>
      <c r="O490">
        <v>0</v>
      </c>
      <c r="P490">
        <v>0</v>
      </c>
      <c r="Q490">
        <v>39340.51</v>
      </c>
      <c r="R490">
        <v>4190</v>
      </c>
      <c r="S490">
        <v>12.1516245487365</v>
      </c>
      <c r="T490">
        <v>19062.505880655001</v>
      </c>
      <c r="U490">
        <v>4946.8</v>
      </c>
      <c r="V490">
        <v>0</v>
      </c>
      <c r="W490">
        <v>10052.18</v>
      </c>
      <c r="X490">
        <v>2181.14</v>
      </c>
      <c r="Y490">
        <v>1</v>
      </c>
    </row>
    <row r="491" spans="1:25" x14ac:dyDescent="0.25">
      <c r="A491">
        <v>915729290</v>
      </c>
      <c r="B491">
        <v>7532017</v>
      </c>
      <c r="C491">
        <v>753</v>
      </c>
      <c r="D491">
        <v>2017</v>
      </c>
      <c r="E491" t="s">
        <v>112</v>
      </c>
      <c r="F491">
        <v>8455.1720226843099</v>
      </c>
      <c r="G491">
        <v>7492.3790170132297</v>
      </c>
      <c r="H491">
        <v>0</v>
      </c>
      <c r="I491">
        <v>396.32424110625499</v>
      </c>
      <c r="J491">
        <v>0</v>
      </c>
      <c r="K491">
        <v>0</v>
      </c>
      <c r="L491">
        <v>0</v>
      </c>
      <c r="M491">
        <v>0</v>
      </c>
      <c r="N491">
        <v>16343.875280803801</v>
      </c>
      <c r="O491">
        <v>0</v>
      </c>
      <c r="P491">
        <v>0</v>
      </c>
      <c r="Q491">
        <v>46380.21</v>
      </c>
      <c r="R491">
        <v>4299</v>
      </c>
      <c r="S491">
        <v>0</v>
      </c>
      <c r="T491">
        <v>23031.456095803798</v>
      </c>
      <c r="U491">
        <v>4946.8</v>
      </c>
      <c r="V491">
        <v>0</v>
      </c>
      <c r="W491">
        <v>10052.18</v>
      </c>
      <c r="X491">
        <v>2181.14</v>
      </c>
      <c r="Y491">
        <v>1</v>
      </c>
    </row>
    <row r="492" spans="1:25" x14ac:dyDescent="0.25">
      <c r="A492">
        <v>998509289</v>
      </c>
      <c r="B492">
        <v>8522019</v>
      </c>
      <c r="C492">
        <v>852</v>
      </c>
      <c r="D492">
        <v>2019</v>
      </c>
      <c r="E492" t="s">
        <v>113</v>
      </c>
      <c r="F492">
        <v>6505.2053571428596</v>
      </c>
      <c r="G492">
        <v>5795.0794642857099</v>
      </c>
      <c r="H492">
        <v>0</v>
      </c>
      <c r="I492">
        <v>557.69511404359798</v>
      </c>
      <c r="J492">
        <v>-118.335629051426</v>
      </c>
      <c r="K492">
        <v>-108.790170132325</v>
      </c>
      <c r="L492">
        <v>0</v>
      </c>
      <c r="M492">
        <v>0</v>
      </c>
      <c r="N492">
        <v>12630.854136288401</v>
      </c>
      <c r="O492">
        <v>0</v>
      </c>
      <c r="P492">
        <v>0</v>
      </c>
      <c r="Q492">
        <v>24718.74</v>
      </c>
      <c r="R492">
        <v>1434</v>
      </c>
      <c r="S492">
        <v>0</v>
      </c>
      <c r="T492">
        <v>15337.869246288399</v>
      </c>
      <c r="U492">
        <v>868.08</v>
      </c>
      <c r="V492">
        <v>2608.17</v>
      </c>
      <c r="W492">
        <v>18515.02</v>
      </c>
      <c r="X492">
        <v>4066.72</v>
      </c>
      <c r="Y492">
        <v>1</v>
      </c>
    </row>
    <row r="493" spans="1:25" x14ac:dyDescent="0.25">
      <c r="A493">
        <v>998509289</v>
      </c>
      <c r="B493">
        <v>8522018</v>
      </c>
      <c r="C493">
        <v>852</v>
      </c>
      <c r="D493">
        <v>2018</v>
      </c>
      <c r="E493" t="s">
        <v>113</v>
      </c>
      <c r="F493">
        <v>5016.5827205882397</v>
      </c>
      <c r="G493">
        <v>5867.1378676470604</v>
      </c>
      <c r="H493">
        <v>0</v>
      </c>
      <c r="I493">
        <v>557.69511404359798</v>
      </c>
      <c r="J493">
        <v>-118.335629051426</v>
      </c>
      <c r="K493">
        <v>-108.790170132325</v>
      </c>
      <c r="L493">
        <v>0</v>
      </c>
      <c r="M493">
        <v>0</v>
      </c>
      <c r="N493">
        <v>11214.289903095099</v>
      </c>
      <c r="O493">
        <v>0</v>
      </c>
      <c r="P493">
        <v>0</v>
      </c>
      <c r="Q493">
        <v>26167.08</v>
      </c>
      <c r="R493">
        <v>1377</v>
      </c>
      <c r="S493">
        <v>0</v>
      </c>
      <c r="T493">
        <v>13938.894523095099</v>
      </c>
      <c r="U493">
        <v>868.08</v>
      </c>
      <c r="V493">
        <v>2608.17</v>
      </c>
      <c r="W493">
        <v>18515.02</v>
      </c>
      <c r="X493">
        <v>4066.72</v>
      </c>
      <c r="Y493">
        <v>1</v>
      </c>
    </row>
    <row r="494" spans="1:25" x14ac:dyDescent="0.25">
      <c r="A494">
        <v>998509289</v>
      </c>
      <c r="B494">
        <v>8522017</v>
      </c>
      <c r="C494">
        <v>852</v>
      </c>
      <c r="D494">
        <v>2017</v>
      </c>
      <c r="E494" t="s">
        <v>113</v>
      </c>
      <c r="F494">
        <v>5204.5217391304304</v>
      </c>
      <c r="G494">
        <v>7090.9432892249497</v>
      </c>
      <c r="H494">
        <v>0</v>
      </c>
      <c r="I494">
        <v>557.69511404359798</v>
      </c>
      <c r="J494">
        <v>-118.335629051426</v>
      </c>
      <c r="K494">
        <v>-108.790170132325</v>
      </c>
      <c r="L494">
        <v>0</v>
      </c>
      <c r="M494">
        <v>0</v>
      </c>
      <c r="N494">
        <v>12626.0343432152</v>
      </c>
      <c r="O494">
        <v>0</v>
      </c>
      <c r="P494">
        <v>0</v>
      </c>
      <c r="Q494">
        <v>25468.16</v>
      </c>
      <c r="R494">
        <v>1324</v>
      </c>
      <c r="S494">
        <v>0</v>
      </c>
      <c r="T494">
        <v>15261.6445832152</v>
      </c>
      <c r="U494">
        <v>868.08</v>
      </c>
      <c r="V494">
        <v>2608.17</v>
      </c>
      <c r="W494">
        <v>18515.02</v>
      </c>
      <c r="X494">
        <v>4066.72</v>
      </c>
      <c r="Y494">
        <v>1</v>
      </c>
    </row>
    <row r="495" spans="1:25" x14ac:dyDescent="0.25">
      <c r="A495">
        <v>998509289</v>
      </c>
      <c r="B495">
        <v>8522020</v>
      </c>
      <c r="C495">
        <v>852</v>
      </c>
      <c r="D495">
        <v>2020</v>
      </c>
      <c r="E495" t="s">
        <v>113</v>
      </c>
      <c r="F495">
        <v>10313</v>
      </c>
      <c r="G495">
        <v>8373</v>
      </c>
      <c r="H495">
        <v>563</v>
      </c>
      <c r="I495">
        <v>557.69511404359798</v>
      </c>
      <c r="J495">
        <v>-118.335629051426</v>
      </c>
      <c r="K495">
        <v>-108.790170132325</v>
      </c>
      <c r="L495">
        <v>0</v>
      </c>
      <c r="M495">
        <v>0</v>
      </c>
      <c r="N495">
        <v>18453.5693148598</v>
      </c>
      <c r="O495">
        <v>0</v>
      </c>
      <c r="P495">
        <v>0</v>
      </c>
      <c r="Q495">
        <v>21903.87</v>
      </c>
      <c r="R495">
        <v>1320</v>
      </c>
      <c r="S495">
        <v>0</v>
      </c>
      <c r="T495">
        <v>20901.618619859801</v>
      </c>
      <c r="U495">
        <v>868.08</v>
      </c>
      <c r="V495">
        <v>2608.17</v>
      </c>
      <c r="W495">
        <v>26761.9</v>
      </c>
      <c r="X495">
        <v>3339.87</v>
      </c>
      <c r="Y495">
        <v>1</v>
      </c>
    </row>
    <row r="496" spans="1:25" x14ac:dyDescent="0.25">
      <c r="A496">
        <v>998509289</v>
      </c>
      <c r="B496">
        <v>8522016</v>
      </c>
      <c r="C496">
        <v>852</v>
      </c>
      <c r="D496">
        <v>2016</v>
      </c>
      <c r="E496" t="s">
        <v>113</v>
      </c>
      <c r="F496">
        <v>6914.9571984435797</v>
      </c>
      <c r="G496">
        <v>6199.5009727626502</v>
      </c>
      <c r="H496">
        <v>0</v>
      </c>
      <c r="I496">
        <v>557.69511404359798</v>
      </c>
      <c r="J496">
        <v>-118.335629051426</v>
      </c>
      <c r="K496">
        <v>-108.790170132325</v>
      </c>
      <c r="L496">
        <v>0</v>
      </c>
      <c r="M496">
        <v>0</v>
      </c>
      <c r="N496">
        <v>13445.027486066099</v>
      </c>
      <c r="O496">
        <v>0</v>
      </c>
      <c r="P496">
        <v>0</v>
      </c>
      <c r="Q496">
        <v>25782.27</v>
      </c>
      <c r="R496">
        <v>1103</v>
      </c>
      <c r="S496">
        <v>0</v>
      </c>
      <c r="T496">
        <v>15875.8143910661</v>
      </c>
      <c r="U496">
        <v>868.08</v>
      </c>
      <c r="V496">
        <v>2608.17</v>
      </c>
      <c r="W496">
        <v>18515.02</v>
      </c>
      <c r="X496">
        <v>4066.72</v>
      </c>
      <c r="Y496">
        <v>1</v>
      </c>
    </row>
    <row r="497" spans="1:25" x14ac:dyDescent="0.25">
      <c r="A497">
        <v>916574894</v>
      </c>
      <c r="B497">
        <v>8732019</v>
      </c>
      <c r="C497">
        <v>873</v>
      </c>
      <c r="D497">
        <v>2019</v>
      </c>
      <c r="E497" t="s">
        <v>236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</row>
    <row r="498" spans="1:25" x14ac:dyDescent="0.25">
      <c r="A498">
        <v>916574894</v>
      </c>
      <c r="B498">
        <v>8732016</v>
      </c>
      <c r="C498">
        <v>873</v>
      </c>
      <c r="D498">
        <v>2016</v>
      </c>
      <c r="E498" t="s">
        <v>236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</row>
    <row r="499" spans="1:25" x14ac:dyDescent="0.25">
      <c r="A499">
        <v>916574894</v>
      </c>
      <c r="B499">
        <v>8732020</v>
      </c>
      <c r="C499">
        <v>873</v>
      </c>
      <c r="D499">
        <v>2020</v>
      </c>
      <c r="E499" t="s">
        <v>236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</row>
    <row r="500" spans="1:25" x14ac:dyDescent="0.25">
      <c r="A500">
        <v>916574894</v>
      </c>
      <c r="B500">
        <v>8732018</v>
      </c>
      <c r="C500">
        <v>873</v>
      </c>
      <c r="D500">
        <v>2018</v>
      </c>
      <c r="E500" t="s">
        <v>236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</row>
    <row r="501" spans="1:25" x14ac:dyDescent="0.25">
      <c r="A501">
        <v>916574894</v>
      </c>
      <c r="B501">
        <v>8732017</v>
      </c>
      <c r="C501">
        <v>873</v>
      </c>
      <c r="D501">
        <v>2017</v>
      </c>
      <c r="E501" t="s">
        <v>236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</row>
    <row r="502" spans="1:25" x14ac:dyDescent="0.25">
      <c r="A502">
        <v>983452841</v>
      </c>
      <c r="B502">
        <v>9002017</v>
      </c>
      <c r="C502">
        <v>900</v>
      </c>
      <c r="D502">
        <v>2017</v>
      </c>
      <c r="E502" t="s">
        <v>237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</row>
    <row r="503" spans="1:25" x14ac:dyDescent="0.25">
      <c r="A503">
        <v>983452841</v>
      </c>
      <c r="B503">
        <v>9002016</v>
      </c>
      <c r="C503">
        <v>900</v>
      </c>
      <c r="D503">
        <v>2016</v>
      </c>
      <c r="E503" t="s">
        <v>237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</row>
    <row r="504" spans="1:25" x14ac:dyDescent="0.25">
      <c r="A504">
        <v>983452841</v>
      </c>
      <c r="B504">
        <v>9002019</v>
      </c>
      <c r="C504">
        <v>900</v>
      </c>
      <c r="D504">
        <v>2019</v>
      </c>
      <c r="E504" t="s">
        <v>237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</row>
    <row r="505" spans="1:25" x14ac:dyDescent="0.25">
      <c r="A505">
        <v>983452841</v>
      </c>
      <c r="B505">
        <v>9002020</v>
      </c>
      <c r="C505">
        <v>900</v>
      </c>
      <c r="D505">
        <v>2020</v>
      </c>
      <c r="E505" t="s">
        <v>237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</row>
    <row r="506" spans="1:25" x14ac:dyDescent="0.25">
      <c r="A506">
        <v>983452841</v>
      </c>
      <c r="B506">
        <v>9002018</v>
      </c>
      <c r="C506">
        <v>900</v>
      </c>
      <c r="D506">
        <v>2018</v>
      </c>
      <c r="E506" t="s">
        <v>237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</row>
    <row r="507" spans="1:25" x14ac:dyDescent="0.25">
      <c r="A507">
        <v>921688679</v>
      </c>
      <c r="B507">
        <v>9032019</v>
      </c>
      <c r="C507">
        <v>903</v>
      </c>
      <c r="D507">
        <v>2019</v>
      </c>
      <c r="E507" t="s">
        <v>238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</row>
    <row r="508" spans="1:25" x14ac:dyDescent="0.25">
      <c r="A508">
        <v>921688679</v>
      </c>
      <c r="B508">
        <v>9032016</v>
      </c>
      <c r="C508">
        <v>903</v>
      </c>
      <c r="D508">
        <v>2016</v>
      </c>
      <c r="E508" t="s">
        <v>238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</row>
    <row r="509" spans="1:25" x14ac:dyDescent="0.25">
      <c r="A509">
        <v>921688679</v>
      </c>
      <c r="B509">
        <v>9032017</v>
      </c>
      <c r="C509">
        <v>903</v>
      </c>
      <c r="D509">
        <v>2017</v>
      </c>
      <c r="E509" t="s">
        <v>238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</row>
    <row r="510" spans="1:25" x14ac:dyDescent="0.25">
      <c r="A510">
        <v>921688679</v>
      </c>
      <c r="B510">
        <v>9032020</v>
      </c>
      <c r="C510">
        <v>903</v>
      </c>
      <c r="D510">
        <v>2020</v>
      </c>
      <c r="E510" t="s">
        <v>238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</row>
    <row r="511" spans="1:25" x14ac:dyDescent="0.25">
      <c r="A511">
        <v>921688679</v>
      </c>
      <c r="B511">
        <v>9032018</v>
      </c>
      <c r="C511">
        <v>903</v>
      </c>
      <c r="D511">
        <v>2018</v>
      </c>
      <c r="E511" t="s">
        <v>238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DD4F-27E9-4860-952E-8B91125B93C0}">
  <sheetPr>
    <tabColor theme="8" tint="0.39997558519241921"/>
  </sheetPr>
  <dimension ref="A1:X35"/>
  <sheetViews>
    <sheetView topLeftCell="C1" workbookViewId="0">
      <selection activeCell="T21" sqref="T21"/>
    </sheetView>
  </sheetViews>
  <sheetFormatPr baseColWidth="10" defaultColWidth="11.42578125" defaultRowHeight="15" x14ac:dyDescent="0.25"/>
  <cols>
    <col min="5" max="5" width="12.85546875" bestFit="1" customWidth="1"/>
    <col min="6" max="6" width="11.5703125" bestFit="1" customWidth="1"/>
    <col min="17" max="17" width="13.85546875" bestFit="1" customWidth="1"/>
    <col min="20" max="20" width="12.85546875" bestFit="1" customWidth="1"/>
  </cols>
  <sheetData>
    <row r="1" spans="1:24" x14ac:dyDescent="0.25">
      <c r="A1" s="274" t="s">
        <v>135</v>
      </c>
      <c r="B1" s="274" t="s">
        <v>42</v>
      </c>
      <c r="C1" s="274" t="s">
        <v>43</v>
      </c>
      <c r="D1" s="274" t="s">
        <v>44</v>
      </c>
      <c r="E1" s="274" t="s">
        <v>136</v>
      </c>
      <c r="F1" s="274" t="s">
        <v>137</v>
      </c>
      <c r="G1" s="274" t="s">
        <v>138</v>
      </c>
      <c r="H1" s="274" t="s">
        <v>139</v>
      </c>
      <c r="I1" s="274" t="s">
        <v>140</v>
      </c>
      <c r="J1" s="274" t="s">
        <v>141</v>
      </c>
      <c r="K1" s="274" t="s">
        <v>142</v>
      </c>
      <c r="L1" s="274" t="s">
        <v>143</v>
      </c>
      <c r="M1" s="274" t="s">
        <v>144</v>
      </c>
      <c r="N1" s="274" t="s">
        <v>145</v>
      </c>
      <c r="O1" s="274" t="s">
        <v>146</v>
      </c>
      <c r="P1" s="274" t="s">
        <v>147</v>
      </c>
      <c r="Q1" s="274" t="s">
        <v>148</v>
      </c>
      <c r="R1" s="274" t="s">
        <v>149</v>
      </c>
      <c r="S1" s="274" t="s">
        <v>150</v>
      </c>
      <c r="T1" s="274" t="s">
        <v>151</v>
      </c>
      <c r="U1" s="274" t="s">
        <v>152</v>
      </c>
      <c r="V1" s="274" t="s">
        <v>153</v>
      </c>
      <c r="W1" s="274" t="s">
        <v>154</v>
      </c>
      <c r="X1" s="274" t="s">
        <v>155</v>
      </c>
    </row>
    <row r="2" spans="1:24" x14ac:dyDescent="0.25">
      <c r="A2" t="s">
        <v>156</v>
      </c>
      <c r="B2" t="s">
        <v>157</v>
      </c>
      <c r="C2">
        <v>2013</v>
      </c>
      <c r="D2" t="s">
        <v>55</v>
      </c>
      <c r="E2">
        <v>931360</v>
      </c>
      <c r="F2">
        <v>41159</v>
      </c>
      <c r="G2">
        <v>47528</v>
      </c>
      <c r="H2">
        <v>162120</v>
      </c>
      <c r="I2">
        <v>955397</v>
      </c>
      <c r="J2">
        <v>388104</v>
      </c>
      <c r="K2">
        <v>-57749</v>
      </c>
      <c r="L2">
        <v>4550</v>
      </c>
      <c r="M2">
        <v>26998</v>
      </c>
      <c r="N2">
        <v>-1630</v>
      </c>
      <c r="O2">
        <v>0</v>
      </c>
      <c r="P2">
        <v>605158</v>
      </c>
      <c r="Q2">
        <v>20166391</v>
      </c>
      <c r="R2">
        <v>13537</v>
      </c>
      <c r="S2">
        <v>149362</v>
      </c>
      <c r="T2">
        <v>0</v>
      </c>
      <c r="U2">
        <v>0</v>
      </c>
      <c r="V2">
        <v>0</v>
      </c>
      <c r="W2">
        <v>45370</v>
      </c>
      <c r="X2">
        <v>27298</v>
      </c>
    </row>
    <row r="3" spans="1:24" x14ac:dyDescent="0.25">
      <c r="A3" t="s">
        <v>158</v>
      </c>
      <c r="B3" t="s">
        <v>157</v>
      </c>
      <c r="C3">
        <v>2014</v>
      </c>
      <c r="D3" t="s">
        <v>55</v>
      </c>
      <c r="E3">
        <v>1061698</v>
      </c>
      <c r="F3">
        <v>34320</v>
      </c>
      <c r="G3">
        <v>42035</v>
      </c>
      <c r="H3">
        <v>181525</v>
      </c>
      <c r="I3">
        <v>1034180</v>
      </c>
      <c r="J3">
        <v>572433</v>
      </c>
      <c r="K3">
        <v>386796</v>
      </c>
      <c r="L3">
        <v>3121</v>
      </c>
      <c r="M3">
        <v>16327</v>
      </c>
      <c r="N3">
        <v>6659</v>
      </c>
      <c r="O3">
        <v>0</v>
      </c>
      <c r="P3">
        <v>620865</v>
      </c>
      <c r="Q3">
        <v>26071587</v>
      </c>
      <c r="R3">
        <v>7338</v>
      </c>
      <c r="S3">
        <v>63163</v>
      </c>
      <c r="T3">
        <v>0</v>
      </c>
      <c r="U3">
        <v>0</v>
      </c>
      <c r="V3">
        <v>0</v>
      </c>
      <c r="W3">
        <v>37327</v>
      </c>
      <c r="X3">
        <v>16308</v>
      </c>
    </row>
    <row r="4" spans="1:24" x14ac:dyDescent="0.25">
      <c r="A4" t="s">
        <v>159</v>
      </c>
      <c r="B4" t="s">
        <v>157</v>
      </c>
      <c r="C4">
        <v>2015</v>
      </c>
      <c r="D4" t="s">
        <v>55</v>
      </c>
      <c r="E4">
        <v>1421719</v>
      </c>
      <c r="F4">
        <v>39031</v>
      </c>
      <c r="G4">
        <v>49538</v>
      </c>
      <c r="H4">
        <v>-47977</v>
      </c>
      <c r="I4">
        <v>1196661</v>
      </c>
      <c r="J4">
        <v>598497</v>
      </c>
      <c r="K4">
        <v>-240248</v>
      </c>
      <c r="L4">
        <v>-1168</v>
      </c>
      <c r="M4">
        <v>29051</v>
      </c>
      <c r="N4">
        <v>-5832</v>
      </c>
      <c r="O4">
        <v>14529</v>
      </c>
      <c r="P4">
        <v>690603</v>
      </c>
      <c r="Q4">
        <v>28786164</v>
      </c>
      <c r="R4">
        <v>2188</v>
      </c>
      <c r="S4">
        <v>115218</v>
      </c>
      <c r="T4">
        <v>95</v>
      </c>
      <c r="U4">
        <v>4675</v>
      </c>
      <c r="V4">
        <v>0</v>
      </c>
      <c r="W4">
        <v>53125</v>
      </c>
      <c r="X4">
        <v>20713</v>
      </c>
    </row>
    <row r="5" spans="1:24" x14ac:dyDescent="0.25">
      <c r="A5" t="s">
        <v>160</v>
      </c>
      <c r="B5" t="s">
        <v>157</v>
      </c>
      <c r="C5">
        <v>2016</v>
      </c>
      <c r="D5" t="s">
        <v>55</v>
      </c>
      <c r="E5">
        <v>2015301</v>
      </c>
      <c r="F5">
        <v>39183</v>
      </c>
      <c r="G5">
        <v>42418</v>
      </c>
      <c r="H5">
        <v>84963</v>
      </c>
      <c r="I5">
        <v>1362613</v>
      </c>
      <c r="J5">
        <v>523927</v>
      </c>
      <c r="K5">
        <v>-88198</v>
      </c>
      <c r="L5">
        <v>2260</v>
      </c>
      <c r="M5">
        <v>36252</v>
      </c>
      <c r="N5">
        <v>-2347</v>
      </c>
      <c r="O5">
        <v>13939</v>
      </c>
      <c r="P5">
        <v>792119</v>
      </c>
      <c r="Q5">
        <v>32628841</v>
      </c>
      <c r="R5">
        <v>43383</v>
      </c>
      <c r="S5">
        <v>37806</v>
      </c>
      <c r="T5">
        <v>82</v>
      </c>
      <c r="U5">
        <v>5123</v>
      </c>
      <c r="V5">
        <v>0</v>
      </c>
      <c r="W5">
        <v>17836</v>
      </c>
      <c r="X5">
        <v>24707</v>
      </c>
    </row>
    <row r="6" spans="1:24" x14ac:dyDescent="0.25">
      <c r="A6" t="s">
        <v>161</v>
      </c>
      <c r="B6" t="s">
        <v>157</v>
      </c>
      <c r="C6">
        <v>2017</v>
      </c>
      <c r="D6" t="s">
        <v>55</v>
      </c>
      <c r="E6" s="23">
        <v>2153786</v>
      </c>
      <c r="F6" s="23">
        <v>35696</v>
      </c>
      <c r="G6">
        <v>45163</v>
      </c>
      <c r="H6">
        <v>172707</v>
      </c>
      <c r="I6">
        <v>1313680</v>
      </c>
      <c r="J6">
        <v>540520</v>
      </c>
      <c r="K6">
        <v>257526</v>
      </c>
      <c r="L6">
        <v>3363</v>
      </c>
      <c r="M6">
        <v>25580</v>
      </c>
      <c r="N6">
        <v>5015</v>
      </c>
      <c r="O6">
        <v>10525</v>
      </c>
      <c r="P6" s="23">
        <v>628022</v>
      </c>
      <c r="Q6" s="23">
        <v>34574932</v>
      </c>
      <c r="R6">
        <v>10865</v>
      </c>
      <c r="S6">
        <v>37552</v>
      </c>
      <c r="T6">
        <v>82</v>
      </c>
      <c r="U6">
        <v>5041</v>
      </c>
      <c r="V6">
        <v>0</v>
      </c>
      <c r="W6">
        <v>26542</v>
      </c>
      <c r="X6">
        <v>23973</v>
      </c>
    </row>
    <row r="7" spans="1:24" x14ac:dyDescent="0.25">
      <c r="A7" t="s">
        <v>162</v>
      </c>
      <c r="B7" t="s">
        <v>157</v>
      </c>
      <c r="C7">
        <v>2018</v>
      </c>
      <c r="D7" t="s">
        <v>55</v>
      </c>
      <c r="E7">
        <v>1767708</v>
      </c>
      <c r="F7">
        <v>23460</v>
      </c>
      <c r="G7">
        <v>38645</v>
      </c>
      <c r="H7">
        <v>214741</v>
      </c>
      <c r="I7">
        <v>1469447</v>
      </c>
      <c r="J7">
        <v>660095</v>
      </c>
      <c r="K7">
        <v>-76411</v>
      </c>
      <c r="L7">
        <v>2248</v>
      </c>
      <c r="M7">
        <v>15385</v>
      </c>
      <c r="N7">
        <v>-803</v>
      </c>
      <c r="O7">
        <v>5391</v>
      </c>
      <c r="P7">
        <v>484984</v>
      </c>
      <c r="Q7">
        <v>40806331</v>
      </c>
      <c r="R7">
        <v>5573</v>
      </c>
      <c r="S7">
        <v>13495</v>
      </c>
      <c r="T7">
        <v>82</v>
      </c>
      <c r="U7">
        <v>4959</v>
      </c>
      <c r="V7">
        <v>-90</v>
      </c>
      <c r="W7">
        <v>24828</v>
      </c>
      <c r="X7">
        <v>22228</v>
      </c>
    </row>
    <row r="8" spans="1:24" x14ac:dyDescent="0.25">
      <c r="A8" t="s">
        <v>163</v>
      </c>
      <c r="B8" t="s">
        <v>157</v>
      </c>
      <c r="C8">
        <v>2019</v>
      </c>
      <c r="D8" t="s">
        <v>55</v>
      </c>
      <c r="E8">
        <v>2100079</v>
      </c>
      <c r="F8">
        <v>25487</v>
      </c>
      <c r="G8">
        <v>23056</v>
      </c>
      <c r="H8">
        <v>212514</v>
      </c>
      <c r="I8">
        <v>1577253</v>
      </c>
      <c r="J8">
        <v>678363</v>
      </c>
      <c r="K8" s="61">
        <v>-86000</v>
      </c>
      <c r="L8">
        <v>190</v>
      </c>
      <c r="M8">
        <v>1401</v>
      </c>
      <c r="N8">
        <v>-58</v>
      </c>
      <c r="O8">
        <v>562</v>
      </c>
      <c r="P8">
        <v>668382</v>
      </c>
      <c r="Q8">
        <v>46194290</v>
      </c>
      <c r="R8">
        <v>16726</v>
      </c>
      <c r="S8">
        <v>44599</v>
      </c>
      <c r="T8">
        <v>82</v>
      </c>
      <c r="U8">
        <v>4877</v>
      </c>
      <c r="V8">
        <v>0</v>
      </c>
      <c r="W8">
        <v>28401</v>
      </c>
      <c r="X8" s="23">
        <v>26347</v>
      </c>
    </row>
    <row r="9" spans="1:24" x14ac:dyDescent="0.25">
      <c r="C9">
        <v>2020</v>
      </c>
      <c r="D9" t="s">
        <v>55</v>
      </c>
      <c r="E9">
        <v>2469016</v>
      </c>
      <c r="F9">
        <v>31674</v>
      </c>
      <c r="G9">
        <v>15490</v>
      </c>
      <c r="H9">
        <v>210225</v>
      </c>
      <c r="I9">
        <v>1603993</v>
      </c>
      <c r="J9">
        <v>631911</v>
      </c>
      <c r="K9">
        <v>109504</v>
      </c>
      <c r="L9">
        <v>3424</v>
      </c>
      <c r="M9">
        <v>26127</v>
      </c>
      <c r="N9">
        <v>1784</v>
      </c>
      <c r="O9">
        <v>10293</v>
      </c>
      <c r="P9">
        <v>645542</v>
      </c>
      <c r="Q9">
        <v>52166811</v>
      </c>
      <c r="R9">
        <v>10358</v>
      </c>
      <c r="S9">
        <v>74934</v>
      </c>
      <c r="T9">
        <v>82</v>
      </c>
      <c r="U9">
        <v>4795</v>
      </c>
      <c r="V9">
        <v>0</v>
      </c>
      <c r="W9">
        <v>270324</v>
      </c>
      <c r="X9">
        <v>49526</v>
      </c>
    </row>
    <row r="10" spans="1:24" x14ac:dyDescent="0.25">
      <c r="E10" s="23"/>
      <c r="F10" s="23"/>
      <c r="P10" s="28"/>
      <c r="Q10" s="23"/>
    </row>
    <row r="11" spans="1:24" x14ac:dyDescent="0.25">
      <c r="A11" s="272" t="s">
        <v>164</v>
      </c>
      <c r="B11" s="272"/>
      <c r="C11" s="272"/>
      <c r="D11" s="273" t="s">
        <v>165</v>
      </c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 t="s">
        <v>250</v>
      </c>
      <c r="S11" s="272"/>
      <c r="T11" s="272"/>
      <c r="U11" s="272"/>
      <c r="V11" s="272"/>
      <c r="W11" s="272"/>
      <c r="X11" s="272"/>
    </row>
    <row r="12" spans="1:24" ht="77.25" x14ac:dyDescent="0.25">
      <c r="C12" s="3" t="s">
        <v>43</v>
      </c>
      <c r="D12" s="3" t="s">
        <v>44</v>
      </c>
      <c r="E12" s="3" t="s">
        <v>46</v>
      </c>
      <c r="F12" s="3" t="s">
        <v>325</v>
      </c>
      <c r="G12" s="3" t="s">
        <v>166</v>
      </c>
      <c r="H12" s="48" t="s">
        <v>167</v>
      </c>
      <c r="I12" s="48" t="s">
        <v>168</v>
      </c>
      <c r="J12" s="48" t="s">
        <v>169</v>
      </c>
      <c r="K12" s="3" t="s">
        <v>170</v>
      </c>
      <c r="L12" s="48" t="s">
        <v>171</v>
      </c>
      <c r="M12" s="48" t="s">
        <v>168</v>
      </c>
      <c r="N12" s="48" t="s">
        <v>172</v>
      </c>
      <c r="O12" s="48" t="s">
        <v>254</v>
      </c>
      <c r="Q12" s="3" t="s">
        <v>43</v>
      </c>
      <c r="R12" s="182" t="s">
        <v>251</v>
      </c>
      <c r="S12" s="182" t="s">
        <v>252</v>
      </c>
      <c r="T12" s="182" t="s">
        <v>253</v>
      </c>
      <c r="U12" s="48" t="s">
        <v>168</v>
      </c>
      <c r="V12" s="48" t="s">
        <v>254</v>
      </c>
      <c r="W12" s="182"/>
    </row>
    <row r="13" spans="1:24" x14ac:dyDescent="0.25">
      <c r="C13" s="3">
        <v>2007</v>
      </c>
      <c r="D13" s="2" t="s">
        <v>55</v>
      </c>
      <c r="E13" s="276">
        <v>73.7</v>
      </c>
      <c r="F13" s="7">
        <f>$E$26/E13</f>
        <v>1.5617367706919945</v>
      </c>
      <c r="G13" s="61">
        <v>0</v>
      </c>
      <c r="H13" s="61">
        <f t="shared" ref="H13:H18" si="0">G13*F13</f>
        <v>0</v>
      </c>
      <c r="I13" s="61">
        <f>AVERAGE($H$13:$H$19)</f>
        <v>155439.69951230436</v>
      </c>
      <c r="J13" s="61"/>
      <c r="K13" s="61"/>
      <c r="L13" s="56">
        <f t="shared" ref="L13:L18" si="1">K13*J13</f>
        <v>0</v>
      </c>
      <c r="M13" s="61">
        <f>AVERAGE($L$13:$L$19)</f>
        <v>-10123.225555894</v>
      </c>
      <c r="N13" s="61"/>
      <c r="O13" s="3"/>
      <c r="Q13" s="3">
        <v>2007</v>
      </c>
      <c r="R13" s="23">
        <v>43078.239903229427</v>
      </c>
      <c r="T13" s="29">
        <f>(R13+S13)*F13</f>
        <v>67276.871273564539</v>
      </c>
      <c r="U13" s="61">
        <f>AVERAGE($T$13:$T$19)</f>
        <v>60787.308991119797</v>
      </c>
    </row>
    <row r="14" spans="1:24" x14ac:dyDescent="0.25">
      <c r="C14" s="3">
        <v>2008</v>
      </c>
      <c r="D14" s="2" t="s">
        <v>55</v>
      </c>
      <c r="E14" s="276">
        <v>77.8</v>
      </c>
      <c r="F14" s="7">
        <f t="shared" ref="F14:F24" si="2">$E$26/E14</f>
        <v>1.4794344473007712</v>
      </c>
      <c r="G14" s="61">
        <v>113930</v>
      </c>
      <c r="H14" s="61">
        <f t="shared" si="0"/>
        <v>168551.96658097688</v>
      </c>
      <c r="I14" s="61">
        <f t="shared" ref="I14:I19" si="3">AVERAGE($H$13:$H$19)</f>
        <v>155439.69951230436</v>
      </c>
      <c r="J14" s="61"/>
      <c r="K14" s="61"/>
      <c r="L14" s="56">
        <f t="shared" si="1"/>
        <v>0</v>
      </c>
      <c r="M14" s="61">
        <f t="shared" ref="M14:M18" si="4">AVERAGE($L$13:$L$19)</f>
        <v>-10123.225555894</v>
      </c>
      <c r="N14" s="61"/>
      <c r="O14" s="3"/>
      <c r="Q14" s="3">
        <v>2008</v>
      </c>
      <c r="R14" s="23">
        <v>43199.468770072643</v>
      </c>
      <c r="T14" s="29">
        <f t="shared" ref="T14:T25" si="5">(R14+S14)*F14</f>
        <v>63910.782203539347</v>
      </c>
      <c r="U14" s="61">
        <f t="shared" ref="U14:U18" si="6">AVERAGE($T$13:$T$19)</f>
        <v>60787.308991119797</v>
      </c>
    </row>
    <row r="15" spans="1:24" x14ac:dyDescent="0.25">
      <c r="C15" s="3">
        <v>2009</v>
      </c>
      <c r="D15" s="2" t="s">
        <v>55</v>
      </c>
      <c r="E15" s="276">
        <v>81.2</v>
      </c>
      <c r="F15" s="7">
        <f>$E$26/E15</f>
        <v>1.4174876847290638</v>
      </c>
      <c r="G15" s="61">
        <v>122736</v>
      </c>
      <c r="H15" s="61">
        <f t="shared" si="0"/>
        <v>173976.76847290638</v>
      </c>
      <c r="I15" s="61">
        <f t="shared" si="3"/>
        <v>155439.69951230436</v>
      </c>
      <c r="J15" s="61"/>
      <c r="K15" s="61"/>
      <c r="L15" s="56">
        <f t="shared" si="1"/>
        <v>0</v>
      </c>
      <c r="M15" s="61">
        <f t="shared" si="4"/>
        <v>-10123.225555894</v>
      </c>
      <c r="N15" s="61"/>
      <c r="O15" s="3"/>
      <c r="Q15" s="3">
        <v>2009</v>
      </c>
      <c r="R15" s="23">
        <v>43966.205621981164</v>
      </c>
      <c r="T15" s="29">
        <f t="shared" si="5"/>
        <v>62321.555013424033</v>
      </c>
      <c r="U15" s="61">
        <f t="shared" si="6"/>
        <v>60787.308991119797</v>
      </c>
    </row>
    <row r="16" spans="1:24" x14ac:dyDescent="0.25">
      <c r="C16" s="3">
        <v>2010</v>
      </c>
      <c r="D16" s="2" t="s">
        <v>55</v>
      </c>
      <c r="E16" s="276">
        <v>84.7</v>
      </c>
      <c r="F16" s="7">
        <f t="shared" si="2"/>
        <v>1.358913813459268</v>
      </c>
      <c r="G16" s="61">
        <v>92901</v>
      </c>
      <c r="H16" s="61">
        <f t="shared" si="0"/>
        <v>126244.45218417945</v>
      </c>
      <c r="I16" s="61">
        <f t="shared" si="3"/>
        <v>155439.69951230436</v>
      </c>
      <c r="J16" s="61"/>
      <c r="K16" s="61"/>
      <c r="L16" s="56">
        <f t="shared" si="1"/>
        <v>0</v>
      </c>
      <c r="M16" s="61">
        <f t="shared" si="4"/>
        <v>-10123.225555894</v>
      </c>
      <c r="N16" s="61"/>
      <c r="O16" s="3"/>
      <c r="Q16" s="3">
        <v>2010</v>
      </c>
      <c r="R16" s="23">
        <v>31083.531369756529</v>
      </c>
      <c r="T16" s="29">
        <f t="shared" si="5"/>
        <v>42239.840149456628</v>
      </c>
      <c r="U16" s="61">
        <f t="shared" si="6"/>
        <v>60787.308991119797</v>
      </c>
    </row>
    <row r="17" spans="3:23" x14ac:dyDescent="0.25">
      <c r="C17" s="3">
        <v>2011</v>
      </c>
      <c r="D17" s="2" t="s">
        <v>55</v>
      </c>
      <c r="E17" s="276">
        <v>87.9</v>
      </c>
      <c r="F17" s="7">
        <f t="shared" si="2"/>
        <v>1.309442548350398</v>
      </c>
      <c r="G17" s="61">
        <v>124338</v>
      </c>
      <c r="H17" s="61">
        <f t="shared" si="0"/>
        <v>162813.46757679179</v>
      </c>
      <c r="I17" s="61">
        <f t="shared" si="3"/>
        <v>155439.69951230436</v>
      </c>
      <c r="J17" s="61"/>
      <c r="K17" s="61"/>
      <c r="L17" s="56">
        <f t="shared" si="1"/>
        <v>0</v>
      </c>
      <c r="M17" s="61">
        <f t="shared" si="4"/>
        <v>-10123.225555894</v>
      </c>
      <c r="N17" s="61"/>
      <c r="O17" s="3"/>
      <c r="Q17" s="3">
        <v>2011</v>
      </c>
      <c r="R17" s="23">
        <v>57549.011205174247</v>
      </c>
      <c r="T17" s="29">
        <f t="shared" si="5"/>
        <v>75357.12388754898</v>
      </c>
      <c r="U17" s="61">
        <f t="shared" si="6"/>
        <v>60787.308991119797</v>
      </c>
    </row>
    <row r="18" spans="3:23" x14ac:dyDescent="0.25">
      <c r="C18" s="3">
        <v>2012</v>
      </c>
      <c r="D18" s="2" t="s">
        <v>55</v>
      </c>
      <c r="E18" s="276">
        <v>90.6</v>
      </c>
      <c r="F18" s="7">
        <f t="shared" si="2"/>
        <v>1.2704194260485651</v>
      </c>
      <c r="G18" s="61">
        <v>202734</v>
      </c>
      <c r="H18" s="61">
        <f t="shared" si="0"/>
        <v>257557.21192052978</v>
      </c>
      <c r="I18" s="61">
        <f t="shared" si="3"/>
        <v>155439.69951230436</v>
      </c>
      <c r="J18" s="61"/>
      <c r="K18" s="61"/>
      <c r="L18" s="56">
        <f t="shared" si="1"/>
        <v>0</v>
      </c>
      <c r="M18" s="61">
        <f t="shared" si="4"/>
        <v>-10123.225555894</v>
      </c>
      <c r="N18" s="61"/>
      <c r="O18" s="3"/>
      <c r="Q18" s="3">
        <v>2012</v>
      </c>
      <c r="R18" s="23">
        <v>65142.683960765338</v>
      </c>
      <c r="T18" s="29">
        <f t="shared" si="5"/>
        <v>82758.531168698566</v>
      </c>
      <c r="U18" s="61">
        <f t="shared" si="6"/>
        <v>60787.308991119797</v>
      </c>
    </row>
    <row r="19" spans="3:23" x14ac:dyDescent="0.25">
      <c r="C19" s="2">
        <v>2013</v>
      </c>
      <c r="D19" s="2" t="s">
        <v>55</v>
      </c>
      <c r="E19" s="275">
        <v>93.8</v>
      </c>
      <c r="F19" s="7">
        <f t="shared" si="2"/>
        <v>1.2270788912579957</v>
      </c>
      <c r="G19" s="61">
        <f t="shared" ref="G19:G25" si="7">H2</f>
        <v>162120</v>
      </c>
      <c r="H19" s="61">
        <f t="shared" ref="H19:H24" si="8">G19*F19</f>
        <v>198934.02985074627</v>
      </c>
      <c r="I19" s="61">
        <f t="shared" si="3"/>
        <v>155439.69951230436</v>
      </c>
      <c r="J19" s="61">
        <f>AVERAGE(I15:I19)</f>
        <v>155439.69951230436</v>
      </c>
      <c r="K19" s="61">
        <f t="shared" ref="K19" si="9">K2</f>
        <v>-57749</v>
      </c>
      <c r="L19" s="61">
        <f t="shared" ref="L19:L25" si="10">K19*F19</f>
        <v>-70862.578891258003</v>
      </c>
      <c r="M19" s="61">
        <f>AVERAGE($L$13:$L$19)</f>
        <v>-10123.225555894</v>
      </c>
      <c r="N19" s="61">
        <f t="shared" ref="N19:N25" si="11">AVERAGE(M15:M19)</f>
        <v>-10123.225555894</v>
      </c>
      <c r="O19" s="58">
        <f>J19+N19</f>
        <v>145316.47395641037</v>
      </c>
      <c r="P19" s="30"/>
      <c r="Q19" s="2">
        <v>2013</v>
      </c>
      <c r="R19" s="23">
        <v>42000</v>
      </c>
      <c r="S19" s="61">
        <v>-16209.922876953196</v>
      </c>
      <c r="T19" s="29">
        <f t="shared" si="5"/>
        <v>31646.45924160647</v>
      </c>
      <c r="U19" s="61">
        <f>AVERAGE($T$13:$T$19)</f>
        <v>60787.308991119797</v>
      </c>
      <c r="V19" s="61">
        <f t="shared" ref="V19:V26" si="12">AVERAGE(U15:U19)</f>
        <v>60787.308991119804</v>
      </c>
      <c r="W19" s="61"/>
    </row>
    <row r="20" spans="3:23" x14ac:dyDescent="0.25">
      <c r="C20" s="2">
        <v>2014</v>
      </c>
      <c r="D20" s="2" t="s">
        <v>55</v>
      </c>
      <c r="E20" s="275">
        <v>97.1</v>
      </c>
      <c r="F20" s="7">
        <f t="shared" si="2"/>
        <v>1.1853759011328528</v>
      </c>
      <c r="G20" s="61">
        <f t="shared" si="7"/>
        <v>181525</v>
      </c>
      <c r="H20" s="61">
        <f t="shared" si="8"/>
        <v>215175.36045314113</v>
      </c>
      <c r="I20" s="61">
        <f>H20</f>
        <v>215175.36045314113</v>
      </c>
      <c r="J20" s="61">
        <f t="shared" ref="J20:J24" si="13">AVERAGE(I16:I20)</f>
        <v>167386.83170047172</v>
      </c>
      <c r="K20" s="61">
        <f t="shared" ref="K20:K26" si="14">K3</f>
        <v>386796</v>
      </c>
      <c r="L20" s="61">
        <f t="shared" si="10"/>
        <v>458498.65705458296</v>
      </c>
      <c r="M20" s="61">
        <f>L20</f>
        <v>458498.65705458296</v>
      </c>
      <c r="N20" s="61">
        <f t="shared" si="11"/>
        <v>83601.1509662014</v>
      </c>
      <c r="O20" s="58">
        <f t="shared" ref="O20:O24" si="15">J20+N20</f>
        <v>250987.98266667314</v>
      </c>
      <c r="P20" s="30"/>
      <c r="Q20" s="2">
        <v>2014</v>
      </c>
      <c r="R20" s="23">
        <v>48000</v>
      </c>
      <c r="S20" s="61">
        <v>138521.94878667744</v>
      </c>
      <c r="T20" s="29">
        <f>(R20+S20)*F20</f>
        <v>221098.6231240636</v>
      </c>
      <c r="U20" s="61">
        <f>T20</f>
        <v>221098.6231240636</v>
      </c>
      <c r="V20" s="61">
        <f t="shared" si="12"/>
        <v>92849.571817708551</v>
      </c>
      <c r="W20" s="61"/>
    </row>
    <row r="21" spans="3:23" x14ac:dyDescent="0.25">
      <c r="C21" s="2">
        <v>2015</v>
      </c>
      <c r="D21" s="2" t="s">
        <v>55</v>
      </c>
      <c r="E21" s="275">
        <v>100</v>
      </c>
      <c r="F21" s="7">
        <f t="shared" si="2"/>
        <v>1.151</v>
      </c>
      <c r="G21" s="61">
        <f t="shared" si="7"/>
        <v>-47977</v>
      </c>
      <c r="H21" s="61">
        <f t="shared" si="8"/>
        <v>-55221.527000000002</v>
      </c>
      <c r="I21" s="61">
        <f t="shared" ref="I21:I25" si="16">H21</f>
        <v>-55221.527000000002</v>
      </c>
      <c r="J21" s="61">
        <f>AVERAGE(I17:I21)</f>
        <v>125254.58639801084</v>
      </c>
      <c r="K21" s="61">
        <f t="shared" si="14"/>
        <v>-240248</v>
      </c>
      <c r="L21" s="61">
        <f t="shared" si="10"/>
        <v>-276525.44800000003</v>
      </c>
      <c r="M21" s="61">
        <f t="shared" ref="M21:M25" si="17">L21</f>
        <v>-276525.44800000003</v>
      </c>
      <c r="N21" s="61">
        <f t="shared" si="11"/>
        <v>30320.706477380183</v>
      </c>
      <c r="O21" s="58">
        <f t="shared" si="15"/>
        <v>155575.29287539102</v>
      </c>
      <c r="P21" s="30"/>
      <c r="Q21" s="2">
        <v>2015</v>
      </c>
      <c r="R21" s="23">
        <v>45000</v>
      </c>
      <c r="S21" s="61">
        <v>-94017.874944839568</v>
      </c>
      <c r="T21" s="61">
        <f t="shared" si="5"/>
        <v>-56419.574061510342</v>
      </c>
      <c r="U21" s="61">
        <f>T21</f>
        <v>-56419.574061510342</v>
      </c>
      <c r="V21" s="61">
        <f t="shared" si="12"/>
        <v>69408.195207182536</v>
      </c>
      <c r="W21" s="61"/>
    </row>
    <row r="22" spans="3:23" x14ac:dyDescent="0.25">
      <c r="C22" s="2">
        <v>2016</v>
      </c>
      <c r="D22" s="2" t="s">
        <v>55</v>
      </c>
      <c r="E22" s="277">
        <v>102.8</v>
      </c>
      <c r="F22" s="7">
        <f t="shared" si="2"/>
        <v>1.1196498054474708</v>
      </c>
      <c r="G22" s="61">
        <f t="shared" si="7"/>
        <v>84963</v>
      </c>
      <c r="H22" s="61">
        <f t="shared" si="8"/>
        <v>95128.806420233464</v>
      </c>
      <c r="I22" s="61">
        <f t="shared" si="16"/>
        <v>95128.806420233464</v>
      </c>
      <c r="J22" s="61">
        <f t="shared" si="13"/>
        <v>113192.40777959666</v>
      </c>
      <c r="K22" s="61">
        <f t="shared" si="14"/>
        <v>-88198</v>
      </c>
      <c r="L22" s="61">
        <f t="shared" si="10"/>
        <v>-98750.873540856031</v>
      </c>
      <c r="M22" s="61">
        <f t="shared" si="17"/>
        <v>-98750.873540856031</v>
      </c>
      <c r="N22" s="61">
        <f t="shared" si="11"/>
        <v>12595.176880387782</v>
      </c>
      <c r="O22" s="58">
        <f t="shared" si="15"/>
        <v>125787.58465998444</v>
      </c>
      <c r="P22" s="30"/>
      <c r="Q22" s="2">
        <v>2016</v>
      </c>
      <c r="R22" s="23">
        <v>63000</v>
      </c>
      <c r="S22" s="61">
        <v>-32287.975821898137</v>
      </c>
      <c r="T22" s="29">
        <f t="shared" si="5"/>
        <v>34386.711895909772</v>
      </c>
      <c r="U22" s="61">
        <f t="shared" ref="U22:U26" si="18">T22</f>
        <v>34386.711895909772</v>
      </c>
      <c r="V22" s="61">
        <f t="shared" si="12"/>
        <v>64128.07578814053</v>
      </c>
      <c r="W22" s="61"/>
    </row>
    <row r="23" spans="3:23" x14ac:dyDescent="0.25">
      <c r="C23" s="2">
        <v>2017</v>
      </c>
      <c r="D23" s="2" t="s">
        <v>55</v>
      </c>
      <c r="E23" s="277">
        <v>105.8</v>
      </c>
      <c r="F23" s="7">
        <f t="shared" si="2"/>
        <v>1.0879017013232515</v>
      </c>
      <c r="G23" s="61">
        <f t="shared" si="7"/>
        <v>172707</v>
      </c>
      <c r="H23" s="61">
        <f t="shared" si="8"/>
        <v>187888.23913043478</v>
      </c>
      <c r="I23" s="61">
        <f t="shared" si="16"/>
        <v>187888.23913043478</v>
      </c>
      <c r="J23" s="61">
        <f t="shared" si="13"/>
        <v>119682.11570322273</v>
      </c>
      <c r="K23" s="61">
        <f t="shared" si="14"/>
        <v>257526</v>
      </c>
      <c r="L23" s="61">
        <f t="shared" si="10"/>
        <v>280162.97353497165</v>
      </c>
      <c r="M23" s="61">
        <f t="shared" si="17"/>
        <v>280162.97353497165</v>
      </c>
      <c r="N23" s="61">
        <f t="shared" si="11"/>
        <v>70652.416698560904</v>
      </c>
      <c r="O23" s="58">
        <f t="shared" si="15"/>
        <v>190334.53240178362</v>
      </c>
      <c r="P23" s="30"/>
      <c r="Q23" s="2">
        <v>2017</v>
      </c>
      <c r="R23" s="23">
        <v>64000</v>
      </c>
      <c r="S23" s="61">
        <v>98154.260551315572</v>
      </c>
      <c r="T23" s="29">
        <f t="shared" si="5"/>
        <v>176407.89593058999</v>
      </c>
      <c r="U23" s="61">
        <f t="shared" si="18"/>
        <v>176407.89593058999</v>
      </c>
      <c r="V23" s="61">
        <f t="shared" si="12"/>
        <v>87252.193176034561</v>
      </c>
      <c r="W23" s="61"/>
    </row>
    <row r="24" spans="3:23" x14ac:dyDescent="0.25">
      <c r="C24" s="2">
        <v>2018</v>
      </c>
      <c r="D24" s="2" t="s">
        <v>55</v>
      </c>
      <c r="E24" s="277">
        <v>108.8</v>
      </c>
      <c r="F24" s="7">
        <f t="shared" si="2"/>
        <v>1.0579044117647058</v>
      </c>
      <c r="G24" s="61">
        <f t="shared" si="7"/>
        <v>214741</v>
      </c>
      <c r="H24" s="61">
        <f t="shared" si="8"/>
        <v>227175.4512867647</v>
      </c>
      <c r="I24" s="61">
        <f t="shared" si="16"/>
        <v>227175.4512867647</v>
      </c>
      <c r="J24" s="61">
        <f t="shared" si="13"/>
        <v>134029.26605811482</v>
      </c>
      <c r="K24" s="61">
        <f t="shared" si="14"/>
        <v>-76411</v>
      </c>
      <c r="L24" s="61">
        <f t="shared" si="10"/>
        <v>-80835.534007352937</v>
      </c>
      <c r="M24" s="61">
        <f t="shared" si="17"/>
        <v>-80835.534007352937</v>
      </c>
      <c r="N24" s="61">
        <f t="shared" si="11"/>
        <v>56509.955008269113</v>
      </c>
      <c r="O24" s="58">
        <f t="shared" si="15"/>
        <v>190539.22106638394</v>
      </c>
      <c r="P24" s="30"/>
      <c r="Q24" s="2">
        <v>2018</v>
      </c>
      <c r="R24" s="23">
        <v>71000</v>
      </c>
      <c r="S24" s="61">
        <v>-28346.731634489781</v>
      </c>
      <c r="T24" s="29">
        <f t="shared" si="5"/>
        <v>45123.080780057222</v>
      </c>
      <c r="U24" s="61">
        <f t="shared" si="18"/>
        <v>45123.080780057222</v>
      </c>
      <c r="V24" s="61">
        <f t="shared" si="12"/>
        <v>84119.34753382206</v>
      </c>
      <c r="W24" s="61"/>
    </row>
    <row r="25" spans="3:23" x14ac:dyDescent="0.25">
      <c r="C25" s="2">
        <v>2019</v>
      </c>
      <c r="D25" s="2" t="s">
        <v>55</v>
      </c>
      <c r="E25" s="277">
        <v>112</v>
      </c>
      <c r="F25" s="7">
        <f>$E$26/E25</f>
        <v>1.0276785714285714</v>
      </c>
      <c r="G25" s="61">
        <f t="shared" si="7"/>
        <v>212514</v>
      </c>
      <c r="H25" s="61">
        <f>G25*F25</f>
        <v>218396.08392857143</v>
      </c>
      <c r="I25" s="61">
        <f t="shared" si="16"/>
        <v>218396.08392857143</v>
      </c>
      <c r="J25" s="61">
        <f>AVERAGE(I21:I25)</f>
        <v>134673.41075320088</v>
      </c>
      <c r="K25" s="61">
        <f t="shared" si="14"/>
        <v>-86000</v>
      </c>
      <c r="L25" s="61">
        <f t="shared" si="10"/>
        <v>-88380.357142857145</v>
      </c>
      <c r="M25" s="61">
        <f t="shared" si="17"/>
        <v>-88380.357142857145</v>
      </c>
      <c r="N25" s="61">
        <f t="shared" si="11"/>
        <v>-52865.847831218896</v>
      </c>
      <c r="O25" s="58">
        <f>J25+N25</f>
        <v>81807.562921981982</v>
      </c>
      <c r="P25" s="30"/>
      <c r="Q25" s="2">
        <v>2019</v>
      </c>
      <c r="R25" s="23">
        <v>80000</v>
      </c>
      <c r="S25" s="61">
        <v>-25455.670534465618</v>
      </c>
      <c r="T25" s="29">
        <f t="shared" si="5"/>
        <v>56054.038584669703</v>
      </c>
      <c r="U25" s="61">
        <f t="shared" si="18"/>
        <v>56054.038584669703</v>
      </c>
      <c r="V25" s="61">
        <f t="shared" si="12"/>
        <v>51110.430625943271</v>
      </c>
      <c r="W25" s="61"/>
    </row>
    <row r="26" spans="3:23" x14ac:dyDescent="0.25">
      <c r="C26" s="2">
        <v>2020</v>
      </c>
      <c r="D26" s="2" t="s">
        <v>55</v>
      </c>
      <c r="E26" s="277">
        <f>Forutsetninger!D7</f>
        <v>115.1</v>
      </c>
      <c r="F26" s="7">
        <f>$E$26/E26</f>
        <v>1</v>
      </c>
      <c r="G26" s="61">
        <f>H9</f>
        <v>210225</v>
      </c>
      <c r="H26" s="61">
        <f>G26*F26</f>
        <v>210225</v>
      </c>
      <c r="I26" s="61">
        <f>H26</f>
        <v>210225</v>
      </c>
      <c r="J26" s="61">
        <f>AVERAGE(I22:I26)</f>
        <v>187762.71615320089</v>
      </c>
      <c r="K26" s="61">
        <f t="shared" si="14"/>
        <v>109504</v>
      </c>
      <c r="L26" s="61">
        <f>K26*F26</f>
        <v>109504</v>
      </c>
      <c r="M26" s="61">
        <f>L26</f>
        <v>109504</v>
      </c>
      <c r="N26" s="61">
        <f>AVERAGE(M22:M26)</f>
        <v>24340.041768781106</v>
      </c>
      <c r="O26" s="58">
        <f>J26+N26</f>
        <v>212102.757921982</v>
      </c>
      <c r="P26" s="59"/>
      <c r="Q26" s="2">
        <v>2020</v>
      </c>
      <c r="R26" s="23">
        <v>81000</v>
      </c>
      <c r="S26" s="61">
        <v>41964.308634614637</v>
      </c>
      <c r="T26" s="29">
        <f>(R26+S26)*F26</f>
        <v>122964.30863461463</v>
      </c>
      <c r="U26" s="61">
        <f t="shared" si="18"/>
        <v>122964.30863461463</v>
      </c>
      <c r="V26" s="61">
        <f t="shared" si="12"/>
        <v>86987.207165168264</v>
      </c>
      <c r="W26" s="61"/>
    </row>
    <row r="28" spans="3:23" x14ac:dyDescent="0.25">
      <c r="C28" s="3"/>
      <c r="D28" s="3"/>
      <c r="E28" s="3"/>
      <c r="F28" s="3"/>
      <c r="G28" s="3"/>
      <c r="H28" s="3"/>
      <c r="I28" s="36"/>
    </row>
    <row r="29" spans="3:23" x14ac:dyDescent="0.25">
      <c r="C29" s="2"/>
      <c r="D29" s="2"/>
      <c r="E29" s="7"/>
      <c r="F29" s="7"/>
      <c r="G29" s="55"/>
      <c r="H29" s="56"/>
      <c r="I29" s="61"/>
      <c r="L29" s="30"/>
    </row>
    <row r="30" spans="3:23" x14ac:dyDescent="0.25">
      <c r="C30" s="2"/>
      <c r="D30" s="2"/>
      <c r="E30" s="7"/>
      <c r="F30" s="7"/>
      <c r="G30" s="55"/>
      <c r="H30" s="56"/>
      <c r="I30" s="61"/>
      <c r="L30" s="30"/>
    </row>
    <row r="31" spans="3:23" x14ac:dyDescent="0.25">
      <c r="C31" s="2"/>
      <c r="D31" s="2"/>
      <c r="E31" s="7"/>
      <c r="F31" s="7"/>
      <c r="G31" s="55"/>
      <c r="H31" s="56"/>
      <c r="I31" s="61"/>
      <c r="L31" s="30"/>
      <c r="M31" s="23"/>
      <c r="N31" s="30"/>
    </row>
    <row r="32" spans="3:23" x14ac:dyDescent="0.25">
      <c r="C32" s="2"/>
      <c r="D32" s="2"/>
      <c r="E32" s="15"/>
      <c r="F32" s="7"/>
      <c r="G32" s="55"/>
      <c r="H32" s="56"/>
      <c r="I32" s="61"/>
      <c r="L32" s="30"/>
      <c r="M32" s="23"/>
      <c r="N32" s="30"/>
    </row>
    <row r="33" spans="3:14" x14ac:dyDescent="0.25">
      <c r="C33" s="2"/>
      <c r="D33" s="2"/>
      <c r="E33" s="15"/>
      <c r="F33" s="7"/>
      <c r="G33" s="55"/>
      <c r="H33" s="56"/>
      <c r="I33" s="61"/>
      <c r="L33" s="30"/>
      <c r="M33" s="23"/>
      <c r="N33" s="30"/>
    </row>
    <row r="34" spans="3:14" x14ac:dyDescent="0.25">
      <c r="C34" s="2"/>
      <c r="D34" s="2"/>
      <c r="E34" s="16"/>
      <c r="F34" s="7"/>
      <c r="G34" s="55"/>
      <c r="H34" s="56"/>
      <c r="I34" s="61"/>
      <c r="L34" s="30"/>
      <c r="M34" s="23"/>
      <c r="N34" s="30"/>
    </row>
    <row r="35" spans="3:14" x14ac:dyDescent="0.25">
      <c r="C35" s="2"/>
      <c r="D35" s="2"/>
      <c r="E35" s="17"/>
      <c r="F35" s="7"/>
      <c r="G35" s="55"/>
      <c r="H35" s="56"/>
      <c r="I35" s="61"/>
      <c r="L35" s="30"/>
      <c r="M35" s="23"/>
      <c r="N35" s="3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9E81-BD8F-4CE3-A0B0-AAC49C5CA356}">
  <sheetPr>
    <tabColor theme="8" tint="0.39997558519241921"/>
  </sheetPr>
  <dimension ref="A1:U19"/>
  <sheetViews>
    <sheetView workbookViewId="0">
      <selection activeCell="F12" sqref="F12"/>
    </sheetView>
  </sheetViews>
  <sheetFormatPr baseColWidth="10" defaultColWidth="12.5703125" defaultRowHeight="15.75" x14ac:dyDescent="0.25"/>
  <cols>
    <col min="1" max="1" width="27.7109375" style="22" customWidth="1"/>
    <col min="2" max="2" width="24" style="22" customWidth="1"/>
    <col min="3" max="3" width="19" style="22" bestFit="1" customWidth="1"/>
    <col min="4" max="10" width="17.7109375" style="22" bestFit="1" customWidth="1"/>
    <col min="11" max="11" width="13.7109375" style="22" customWidth="1"/>
    <col min="12" max="12" width="13" style="22" bestFit="1" customWidth="1"/>
    <col min="13" max="16384" width="12.5703125" style="22"/>
  </cols>
  <sheetData>
    <row r="1" spans="1:21" ht="18.75" x14ac:dyDescent="0.3">
      <c r="A1" s="99" t="s">
        <v>320</v>
      </c>
      <c r="L1" s="74"/>
      <c r="U1" s="76"/>
    </row>
    <row r="2" spans="1:21" x14ac:dyDescent="0.25">
      <c r="A2" s="74"/>
      <c r="F2" s="42"/>
      <c r="G2" s="42"/>
      <c r="H2" s="42"/>
      <c r="I2" s="42"/>
      <c r="J2" s="42"/>
      <c r="K2" s="42"/>
    </row>
    <row r="3" spans="1:21" x14ac:dyDescent="0.25">
      <c r="A3" s="47"/>
      <c r="B3" s="52"/>
      <c r="C3" s="102"/>
      <c r="D3" s="266"/>
      <c r="E3" s="278" t="s">
        <v>175</v>
      </c>
      <c r="F3" s="278"/>
      <c r="G3" s="42"/>
      <c r="J3" s="42"/>
      <c r="K3" s="42"/>
    </row>
    <row r="4" spans="1:21" ht="26.25" x14ac:dyDescent="0.25">
      <c r="A4" s="32"/>
      <c r="B4" s="33" t="s">
        <v>323</v>
      </c>
      <c r="C4" s="33" t="s">
        <v>174</v>
      </c>
      <c r="D4" s="33" t="s">
        <v>321</v>
      </c>
      <c r="E4" s="101" t="s">
        <v>322</v>
      </c>
      <c r="F4" s="101" t="s">
        <v>324</v>
      </c>
    </row>
    <row r="5" spans="1:21" x14ac:dyDescent="0.25">
      <c r="A5" s="259">
        <v>2013</v>
      </c>
      <c r="B5" s="260">
        <v>334.81772700761849</v>
      </c>
      <c r="C5" s="270">
        <v>1.2154362117033299</v>
      </c>
      <c r="D5" s="73">
        <f>PMT(Forutsetninger!$C$29,Forutsetninger!$C$28,(B5*$C5))*-1000</f>
        <v>27353.404629634832</v>
      </c>
      <c r="E5" s="271">
        <f>D5</f>
        <v>27353.404629634832</v>
      </c>
      <c r="F5" s="271">
        <v>265.5981486292286</v>
      </c>
      <c r="J5" s="175"/>
      <c r="K5" s="175"/>
      <c r="L5" s="176"/>
      <c r="M5" s="176"/>
    </row>
    <row r="6" spans="1:21" x14ac:dyDescent="0.25">
      <c r="A6" s="259">
        <v>2014</v>
      </c>
      <c r="B6" s="260">
        <v>181.87948001293643</v>
      </c>
      <c r="C6" s="270">
        <v>1.1811819355717497</v>
      </c>
      <c r="D6" s="73">
        <f>PMT(Forutsetninger!$C$29,Forutsetninger!$C$28,(B6*$C6))*-1000</f>
        <v>14440.135725820746</v>
      </c>
      <c r="E6" s="271">
        <f>SUM($D$5:D6)</f>
        <v>41793.540355455581</v>
      </c>
      <c r="F6" s="271">
        <v>249.14647671752707</v>
      </c>
      <c r="J6" s="175"/>
      <c r="K6" s="175"/>
      <c r="L6" s="176"/>
      <c r="M6" s="176"/>
    </row>
    <row r="7" spans="1:21" x14ac:dyDescent="0.25">
      <c r="A7" s="259">
        <v>2015</v>
      </c>
      <c r="B7" s="260">
        <v>277.55229572039309</v>
      </c>
      <c r="C7" s="270">
        <v>1.1324850772499999</v>
      </c>
      <c r="D7" s="73">
        <f>PMT(Forutsetninger!$C$29,Forutsetninger!$C$28,(B7*$C7))*-1000</f>
        <v>21127.498853673103</v>
      </c>
      <c r="E7" s="271">
        <f>SUM($D$5:D7)</f>
        <v>62921.039209128685</v>
      </c>
      <c r="F7" s="271">
        <v>244.26708800376417</v>
      </c>
      <c r="J7" s="175"/>
      <c r="K7" s="175"/>
      <c r="L7" s="176"/>
      <c r="M7" s="176"/>
    </row>
    <row r="8" spans="1:21" x14ac:dyDescent="0.25">
      <c r="A8" s="259">
        <v>2016</v>
      </c>
      <c r="B8" s="260">
        <v>640.09903987657799</v>
      </c>
      <c r="C8" s="270">
        <v>1.1048634899999998</v>
      </c>
      <c r="D8" s="73">
        <f>PMT(Forutsetninger!$C$29,Forutsetninger!$C$28,(B8*$C8))*-1000</f>
        <v>47536.43113345054</v>
      </c>
      <c r="E8" s="271">
        <f>SUM($D$5:D8)</f>
        <v>110457.47034257922</v>
      </c>
      <c r="F8" s="271">
        <v>343.284187098058</v>
      </c>
      <c r="J8" s="175"/>
      <c r="K8" s="175"/>
      <c r="L8" s="176"/>
      <c r="M8" s="176"/>
    </row>
    <row r="9" spans="1:21" x14ac:dyDescent="0.25">
      <c r="A9" s="259">
        <v>2017</v>
      </c>
      <c r="B9" s="260">
        <v>281.91235813631215</v>
      </c>
      <c r="C9" s="270">
        <v>1.0831994999999999</v>
      </c>
      <c r="D9" s="73">
        <f>PMT(Forutsetninger!$C$29,Forutsetninger!$C$28,(B9*$C9))*-1000</f>
        <v>20525.480852180361</v>
      </c>
      <c r="E9" s="271">
        <f>SUM($D$5:D9)</f>
        <v>130982.95119475959</v>
      </c>
      <c r="F9" s="271">
        <v>364.45204724517191</v>
      </c>
      <c r="J9" s="175"/>
      <c r="K9" s="175"/>
      <c r="L9" s="176"/>
      <c r="M9" s="176"/>
    </row>
    <row r="10" spans="1:21" x14ac:dyDescent="0.25">
      <c r="A10" s="259">
        <v>2018</v>
      </c>
      <c r="B10" s="260">
        <v>416.05984359415027</v>
      </c>
      <c r="C10" s="270">
        <v>1.05575</v>
      </c>
      <c r="D10" s="73">
        <f>PMT(Forutsetninger!$C$29,Forutsetninger!$C$28,(B10*$C10))*-1000</f>
        <v>29524.847730851772</v>
      </c>
      <c r="E10" s="271">
        <f>SUM($D$5:D10)</f>
        <v>160507.79892561137</v>
      </c>
      <c r="F10" s="271">
        <v>370.54405347656416</v>
      </c>
      <c r="J10" s="175"/>
      <c r="K10" s="175"/>
      <c r="L10" s="176"/>
      <c r="M10" s="176"/>
    </row>
    <row r="11" spans="1:21" x14ac:dyDescent="0.25">
      <c r="A11" s="259">
        <v>2019</v>
      </c>
      <c r="B11" s="260">
        <v>224.3029609684971</v>
      </c>
      <c r="C11" s="270">
        <v>1.03</v>
      </c>
      <c r="D11" s="73">
        <f>PMT(Forutsetninger!$C$29,Forutsetninger!$C$28,(B11*$C11))*-1000</f>
        <v>15528.982704695252</v>
      </c>
      <c r="E11" s="271">
        <f>SUM($D$5:D11)</f>
        <v>176036.78163030662</v>
      </c>
      <c r="F11" s="271">
        <v>399.03701411321549</v>
      </c>
      <c r="J11" s="175"/>
      <c r="K11" s="175"/>
      <c r="L11" s="176"/>
      <c r="M11" s="176"/>
    </row>
    <row r="12" spans="1:21" x14ac:dyDescent="0.25">
      <c r="A12" s="259">
        <v>2020</v>
      </c>
      <c r="B12" s="260">
        <v>302.00400000000002</v>
      </c>
      <c r="C12" s="270">
        <v>1</v>
      </c>
      <c r="D12" s="73">
        <f>PMT(Forutsetninger!$C$29,Forutsetninger!$C$28,(B12*$C12))*-1000</f>
        <v>20299.412557081843</v>
      </c>
      <c r="E12" s="271">
        <f>SUM($D$5:D12)</f>
        <v>196336.19418738846</v>
      </c>
      <c r="F12" s="271">
        <v>529</v>
      </c>
      <c r="K12" s="175"/>
      <c r="L12" s="176"/>
    </row>
    <row r="13" spans="1:21" x14ac:dyDescent="0.25">
      <c r="A13" s="74"/>
      <c r="B13" s="100"/>
      <c r="C13" s="261"/>
      <c r="D13" s="268"/>
      <c r="E13" s="269"/>
      <c r="K13" s="175"/>
      <c r="L13" s="176"/>
    </row>
    <row r="14" spans="1:21" x14ac:dyDescent="0.25">
      <c r="A14" s="74"/>
      <c r="B14" s="100"/>
      <c r="C14" s="261"/>
      <c r="D14" s="268"/>
      <c r="E14" s="269"/>
      <c r="K14" s="175"/>
      <c r="L14" s="176"/>
    </row>
    <row r="15" spans="1:21" x14ac:dyDescent="0.25">
      <c r="A15" s="75" t="s">
        <v>176</v>
      </c>
      <c r="B15" s="103"/>
      <c r="E15" s="74"/>
      <c r="K15" s="175"/>
      <c r="L15" s="176"/>
    </row>
    <row r="16" spans="1:21" s="74" customFormat="1" x14ac:dyDescent="0.25">
      <c r="A16" s="102" t="s">
        <v>177</v>
      </c>
      <c r="B16" s="102"/>
      <c r="C16" s="102"/>
      <c r="D16" s="102"/>
      <c r="F16" s="102"/>
      <c r="G16" s="102"/>
      <c r="H16" s="102"/>
      <c r="K16" s="175"/>
      <c r="L16" s="176"/>
    </row>
    <row r="17" spans="1:12" x14ac:dyDescent="0.25">
      <c r="A17" s="19"/>
      <c r="B17" s="2" t="s">
        <v>178</v>
      </c>
      <c r="C17" s="19" t="s">
        <v>179</v>
      </c>
      <c r="D17" s="19"/>
      <c r="F17" s="77"/>
      <c r="G17" s="77"/>
      <c r="H17" s="77"/>
      <c r="K17" s="175"/>
      <c r="L17" s="176"/>
    </row>
    <row r="18" spans="1:12" x14ac:dyDescent="0.25">
      <c r="A18" s="19">
        <v>2019</v>
      </c>
      <c r="B18" s="267">
        <v>1120495.209459</v>
      </c>
      <c r="C18" s="9">
        <v>357746.6</v>
      </c>
      <c r="D18" s="6"/>
      <c r="F18" s="78"/>
      <c r="G18" s="78"/>
      <c r="H18" s="78"/>
      <c r="K18" s="175"/>
      <c r="L18" s="176"/>
    </row>
    <row r="19" spans="1:12" x14ac:dyDescent="0.25">
      <c r="A19" s="19">
        <v>2020</v>
      </c>
      <c r="B19" s="103">
        <f>B18-C19+B12*1000</f>
        <v>1049652.209459</v>
      </c>
      <c r="C19" s="104">
        <v>372847</v>
      </c>
    </row>
  </sheetData>
  <mergeCells count="1">
    <mergeCell ref="E3:F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E25-48A4-4FB0-AACD-8B2CA5F6C915}">
  <sheetPr>
    <tabColor theme="9" tint="-0.249977111117893"/>
  </sheetPr>
  <dimension ref="A1:K40"/>
  <sheetViews>
    <sheetView zoomScale="80" zoomScaleNormal="80" workbookViewId="0">
      <selection activeCell="E20" sqref="E20"/>
    </sheetView>
  </sheetViews>
  <sheetFormatPr baseColWidth="10" defaultColWidth="11.42578125" defaultRowHeight="12.75" x14ac:dyDescent="0.2"/>
  <cols>
    <col min="1" max="1" width="71.7109375" style="2" bestFit="1" customWidth="1"/>
    <col min="2" max="2" width="19.7109375" style="2" customWidth="1"/>
    <col min="3" max="3" width="12.85546875" style="2" customWidth="1"/>
    <col min="4" max="4" width="11.42578125" style="2"/>
    <col min="5" max="5" width="55.140625" style="2" bestFit="1" customWidth="1"/>
    <col min="6" max="9" width="17" style="2" customWidth="1"/>
    <col min="10" max="16384" width="11.42578125" style="2"/>
  </cols>
  <sheetData>
    <row r="1" spans="1:11" ht="20.25" x14ac:dyDescent="0.3">
      <c r="A1" s="118" t="s">
        <v>239</v>
      </c>
      <c r="B1"/>
      <c r="C1"/>
      <c r="D1"/>
      <c r="E1" s="119" t="s">
        <v>280</v>
      </c>
      <c r="F1"/>
      <c r="G1"/>
      <c r="H1"/>
    </row>
    <row r="2" spans="1:11" ht="15" x14ac:dyDescent="0.25">
      <c r="A2" s="222" t="s">
        <v>12</v>
      </c>
      <c r="B2" s="221">
        <f>H4</f>
        <v>6804720.9154612524</v>
      </c>
      <c r="C2" s="61"/>
      <c r="D2"/>
      <c r="E2"/>
      <c r="F2"/>
      <c r="G2"/>
      <c r="H2"/>
    </row>
    <row r="3" spans="1:11" ht="15" x14ac:dyDescent="0.25">
      <c r="A3" s="225" t="s">
        <v>13</v>
      </c>
      <c r="B3" s="224"/>
      <c r="C3"/>
      <c r="D3"/>
      <c r="E3" s="226"/>
      <c r="F3" s="62" t="s">
        <v>38</v>
      </c>
      <c r="G3" s="62" t="s">
        <v>240</v>
      </c>
      <c r="H3" s="62" t="s">
        <v>30</v>
      </c>
    </row>
    <row r="4" spans="1:11" ht="15" x14ac:dyDescent="0.25">
      <c r="A4" s="225" t="s">
        <v>14</v>
      </c>
      <c r="B4" s="224">
        <f>H6</f>
        <v>1984094</v>
      </c>
      <c r="C4"/>
      <c r="D4"/>
      <c r="E4" s="222" t="s">
        <v>12</v>
      </c>
      <c r="F4" s="221">
        <v>6708625</v>
      </c>
      <c r="G4" s="221">
        <v>96095.915461252749</v>
      </c>
      <c r="H4" s="221">
        <f>F4+G4</f>
        <v>6804720.9154612524</v>
      </c>
      <c r="J4" s="62"/>
      <c r="K4" s="125"/>
    </row>
    <row r="5" spans="1:11" ht="15" x14ac:dyDescent="0.25">
      <c r="A5" s="223" t="s">
        <v>282</v>
      </c>
      <c r="B5" s="224">
        <f t="shared" ref="B5:B11" si="0">H7</f>
        <v>441845</v>
      </c>
      <c r="C5"/>
      <c r="D5"/>
      <c r="E5" s="223" t="s">
        <v>13</v>
      </c>
      <c r="F5" s="223"/>
      <c r="G5" s="223"/>
      <c r="H5" s="223"/>
      <c r="J5" s="62"/>
      <c r="K5" s="125"/>
    </row>
    <row r="6" spans="1:11" ht="15" x14ac:dyDescent="0.25">
      <c r="A6" s="225" t="s">
        <v>15</v>
      </c>
      <c r="B6" s="224">
        <f t="shared" si="0"/>
        <v>2566411</v>
      </c>
      <c r="C6"/>
      <c r="D6"/>
      <c r="E6" s="223" t="s">
        <v>281</v>
      </c>
      <c r="F6" s="224">
        <v>1949120</v>
      </c>
      <c r="G6" s="224">
        <v>34974</v>
      </c>
      <c r="H6" s="224">
        <f>F6+G6</f>
        <v>1984094</v>
      </c>
    </row>
    <row r="7" spans="1:11" ht="15" x14ac:dyDescent="0.25">
      <c r="A7" s="225" t="s">
        <v>16</v>
      </c>
      <c r="B7" s="224">
        <f t="shared" si="0"/>
        <v>1791168</v>
      </c>
      <c r="C7"/>
      <c r="D7"/>
      <c r="E7" s="223" t="s">
        <v>282</v>
      </c>
      <c r="F7" s="224">
        <v>441845</v>
      </c>
      <c r="G7" s="223"/>
      <c r="H7" s="224">
        <f t="shared" ref="H7:H16" si="1">F7+G7</f>
        <v>441845</v>
      </c>
    </row>
    <row r="8" spans="1:11" ht="15" x14ac:dyDescent="0.25">
      <c r="A8" s="225" t="s">
        <v>17</v>
      </c>
      <c r="B8" s="224">
        <f t="shared" si="0"/>
        <v>2444049</v>
      </c>
      <c r="C8"/>
      <c r="D8"/>
      <c r="E8" s="223" t="s">
        <v>32</v>
      </c>
      <c r="F8" s="224">
        <v>2529412</v>
      </c>
      <c r="G8" s="224">
        <v>36999</v>
      </c>
      <c r="H8" s="224">
        <f t="shared" si="1"/>
        <v>2566411</v>
      </c>
    </row>
    <row r="9" spans="1:11" ht="15" x14ac:dyDescent="0.25">
      <c r="A9" s="225" t="s">
        <v>18</v>
      </c>
      <c r="B9" s="224">
        <f t="shared" si="0"/>
        <v>293606</v>
      </c>
      <c r="C9"/>
      <c r="D9"/>
      <c r="E9" s="223" t="s">
        <v>16</v>
      </c>
      <c r="F9" s="224">
        <v>1767708</v>
      </c>
      <c r="G9" s="224">
        <v>23460</v>
      </c>
      <c r="H9" s="224">
        <f t="shared" si="1"/>
        <v>1791168</v>
      </c>
    </row>
    <row r="10" spans="1:11" ht="15" x14ac:dyDescent="0.25">
      <c r="A10" s="225" t="s">
        <v>20</v>
      </c>
      <c r="B10" s="224">
        <f t="shared" si="0"/>
        <v>41704228</v>
      </c>
      <c r="C10"/>
      <c r="D10" s="61"/>
      <c r="E10" s="223" t="s">
        <v>17</v>
      </c>
      <c r="F10" s="224">
        <v>2405404</v>
      </c>
      <c r="G10" s="224">
        <v>38645</v>
      </c>
      <c r="H10" s="224">
        <f t="shared" si="1"/>
        <v>2444049</v>
      </c>
    </row>
    <row r="11" spans="1:11" ht="15" x14ac:dyDescent="0.25">
      <c r="A11" s="225" t="s">
        <v>21</v>
      </c>
      <c r="B11" s="224">
        <f t="shared" si="0"/>
        <v>2147767</v>
      </c>
      <c r="C11"/>
      <c r="D11"/>
      <c r="E11" s="223" t="s">
        <v>18</v>
      </c>
      <c r="F11" s="224">
        <v>288964</v>
      </c>
      <c r="G11" s="224">
        <v>4642</v>
      </c>
      <c r="H11" s="224">
        <f t="shared" si="1"/>
        <v>293606</v>
      </c>
    </row>
    <row r="12" spans="1:11" ht="15" x14ac:dyDescent="0.25">
      <c r="A12" s="225" t="s">
        <v>241</v>
      </c>
      <c r="B12" s="224">
        <f>H16</f>
        <v>5768</v>
      </c>
      <c r="C12" s="120"/>
      <c r="D12"/>
      <c r="E12" s="223" t="s">
        <v>20</v>
      </c>
      <c r="F12" s="224">
        <v>41214394</v>
      </c>
      <c r="G12" s="224">
        <v>489834</v>
      </c>
      <c r="H12" s="224">
        <f t="shared" si="1"/>
        <v>41704228</v>
      </c>
    </row>
    <row r="13" spans="1:11" ht="15" x14ac:dyDescent="0.25">
      <c r="A13" s="222" t="s">
        <v>285</v>
      </c>
      <c r="B13" s="221">
        <f>B14+B15</f>
        <v>6931568.6401711283</v>
      </c>
      <c r="C13"/>
      <c r="D13"/>
      <c r="E13" s="223" t="s">
        <v>21</v>
      </c>
      <c r="F13" s="224">
        <v>2122541</v>
      </c>
      <c r="G13" s="224">
        <v>25226</v>
      </c>
      <c r="H13" s="224">
        <f t="shared" si="1"/>
        <v>2147767</v>
      </c>
    </row>
    <row r="14" spans="1:11" ht="15" x14ac:dyDescent="0.25">
      <c r="A14" s="225" t="s">
        <v>283</v>
      </c>
      <c r="B14" s="224">
        <f>F17</f>
        <v>6783390</v>
      </c>
      <c r="C14"/>
      <c r="D14"/>
      <c r="E14" s="223" t="s">
        <v>286</v>
      </c>
      <c r="F14" s="223"/>
      <c r="G14" s="255">
        <f>'kalibrering 2020'!I4</f>
        <v>1.5694969367598279</v>
      </c>
      <c r="H14" s="227"/>
      <c r="I14" s="111"/>
    </row>
    <row r="15" spans="1:11" ht="15" x14ac:dyDescent="0.25">
      <c r="A15" s="225" t="s">
        <v>284</v>
      </c>
      <c r="B15" s="224">
        <f>G17</f>
        <v>148178.64017112844</v>
      </c>
      <c r="C15"/>
      <c r="D15"/>
      <c r="E15" s="223" t="s">
        <v>242</v>
      </c>
      <c r="F15" s="224">
        <v>74765</v>
      </c>
      <c r="G15" s="227"/>
      <c r="H15" s="224">
        <f t="shared" si="1"/>
        <v>74765</v>
      </c>
    </row>
    <row r="16" spans="1:11" ht="15" x14ac:dyDescent="0.25">
      <c r="A16" s="222" t="s">
        <v>290</v>
      </c>
      <c r="B16" s="221">
        <f>ROUND(0.4*B2+0.6*B13,0)</f>
        <v>6880830</v>
      </c>
      <c r="C16"/>
      <c r="D16"/>
      <c r="E16" s="223" t="s">
        <v>287</v>
      </c>
      <c r="F16" s="223"/>
      <c r="G16" s="224">
        <v>5768</v>
      </c>
      <c r="H16" s="224">
        <f t="shared" si="1"/>
        <v>5768</v>
      </c>
    </row>
    <row r="17" spans="1:8" ht="15" x14ac:dyDescent="0.25">
      <c r="A17" s="123" t="s">
        <v>289</v>
      </c>
      <c r="B17" s="122">
        <v>6881343</v>
      </c>
      <c r="C17"/>
      <c r="D17"/>
      <c r="E17" s="222" t="s">
        <v>288</v>
      </c>
      <c r="F17" s="221">
        <f>F4+F15</f>
        <v>6783390</v>
      </c>
      <c r="G17" s="221">
        <f>G14*(G4-G11)+G11</f>
        <v>148178.64017112844</v>
      </c>
      <c r="H17" s="221">
        <f>F17+G17</f>
        <v>6931568.6401711283</v>
      </c>
    </row>
    <row r="18" spans="1:8" ht="15" x14ac:dyDescent="0.25">
      <c r="A18" s="124" t="s">
        <v>279</v>
      </c>
      <c r="B18" s="122">
        <f>B16-B17</f>
        <v>-513</v>
      </c>
      <c r="C18"/>
      <c r="D18"/>
      <c r="E18" s="119"/>
      <c r="F18" s="112"/>
      <c r="G18" s="112"/>
      <c r="H18" s="112"/>
    </row>
    <row r="19" spans="1:8" ht="15" x14ac:dyDescent="0.25">
      <c r="A19" s="107"/>
      <c r="B19" s="27"/>
      <c r="C19"/>
      <c r="D19"/>
      <c r="E19" s="119"/>
    </row>
    <row r="20" spans="1:8" ht="15" x14ac:dyDescent="0.25">
      <c r="A20" s="107"/>
      <c r="B20" s="27"/>
      <c r="C20"/>
      <c r="D20"/>
      <c r="E20" s="119"/>
      <c r="G20" s="53"/>
    </row>
    <row r="21" spans="1:8" ht="15" x14ac:dyDescent="0.25">
      <c r="C21" s="1"/>
      <c r="D21" s="1"/>
      <c r="E21"/>
    </row>
    <row r="22" spans="1:8" x14ac:dyDescent="0.2">
      <c r="C22" s="113"/>
      <c r="D22" s="114"/>
      <c r="E22" s="121"/>
    </row>
    <row r="23" spans="1:8" ht="15" x14ac:dyDescent="0.25">
      <c r="C23" s="19"/>
      <c r="D23" s="115"/>
    </row>
    <row r="24" spans="1:8" ht="15" x14ac:dyDescent="0.25">
      <c r="C24" s="19"/>
      <c r="D24" s="115"/>
    </row>
    <row r="25" spans="1:8" ht="15" x14ac:dyDescent="0.25">
      <c r="C25" s="19"/>
      <c r="D25" s="115"/>
    </row>
    <row r="26" spans="1:8" ht="15" x14ac:dyDescent="0.25">
      <c r="C26" s="19"/>
      <c r="D26" s="115"/>
      <c r="E26" s="107"/>
    </row>
    <row r="27" spans="1:8" ht="15" x14ac:dyDescent="0.25">
      <c r="B27" s="116"/>
      <c r="C27" s="19"/>
      <c r="D27" s="115"/>
      <c r="E27" s="107"/>
    </row>
    <row r="28" spans="1:8" ht="15" x14ac:dyDescent="0.25">
      <c r="B28" s="117"/>
      <c r="C28" s="19"/>
      <c r="D28" s="115"/>
      <c r="E28" s="107"/>
    </row>
    <row r="29" spans="1:8" ht="15" x14ac:dyDescent="0.25">
      <c r="B29" s="115"/>
      <c r="C29" s="19"/>
      <c r="D29" s="115"/>
      <c r="E29" s="107"/>
    </row>
    <row r="30" spans="1:8" ht="15" x14ac:dyDescent="0.25">
      <c r="C30" s="19"/>
      <c r="D30" s="115"/>
      <c r="E30" s="107"/>
    </row>
    <row r="31" spans="1:8" ht="15" x14ac:dyDescent="0.25">
      <c r="C31" s="19"/>
      <c r="D31" s="115"/>
      <c r="E31" s="107"/>
    </row>
    <row r="32" spans="1:8" ht="15" x14ac:dyDescent="0.25">
      <c r="C32" s="19"/>
      <c r="D32" s="115"/>
    </row>
    <row r="33" spans="3:4" ht="15" x14ac:dyDescent="0.25">
      <c r="C33" s="19"/>
      <c r="D33" s="115"/>
    </row>
    <row r="34" spans="3:4" ht="15" x14ac:dyDescent="0.25">
      <c r="C34" s="116"/>
      <c r="D34" s="115"/>
    </row>
    <row r="35" spans="3:4" ht="15" x14ac:dyDescent="0.25">
      <c r="C35" s="117"/>
      <c r="D35" s="115"/>
    </row>
    <row r="36" spans="3:4" ht="15" x14ac:dyDescent="0.25">
      <c r="C36" s="115"/>
      <c r="D36" s="115"/>
    </row>
    <row r="37" spans="3:4" ht="15" x14ac:dyDescent="0.25">
      <c r="C37" s="19"/>
      <c r="D37" s="115"/>
    </row>
    <row r="38" spans="3:4" ht="15" x14ac:dyDescent="0.25">
      <c r="C38" s="19"/>
      <c r="D38" s="115"/>
    </row>
    <row r="39" spans="3:4" ht="15" x14ac:dyDescent="0.25">
      <c r="C39" s="19"/>
      <c r="D39" s="115"/>
    </row>
    <row r="40" spans="3:4" ht="15" x14ac:dyDescent="0.25">
      <c r="D40" s="115"/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210D-79B5-4E03-9B11-965A1138B631}">
  <sheetPr>
    <tabColor theme="9" tint="0.39997558519241921"/>
  </sheetPr>
  <dimension ref="A1:M5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4" sqref="I4"/>
    </sheetView>
  </sheetViews>
  <sheetFormatPr baseColWidth="10" defaultColWidth="11.5703125" defaultRowHeight="12.75" x14ac:dyDescent="0.2"/>
  <cols>
    <col min="1" max="1" width="11.5703125" style="228"/>
    <col min="2" max="2" width="33.7109375" style="228" customWidth="1"/>
    <col min="3" max="3" width="11.5703125" style="228"/>
    <col min="4" max="4" width="15.85546875" style="228" bestFit="1" customWidth="1"/>
    <col min="5" max="5" width="13.28515625" style="228" bestFit="1" customWidth="1"/>
    <col min="6" max="6" width="16.140625" style="228" customWidth="1"/>
    <col min="7" max="7" width="11.5703125" style="228"/>
    <col min="8" max="8" width="14.28515625" style="228" customWidth="1"/>
    <col min="9" max="9" width="20.42578125" style="228" customWidth="1"/>
    <col min="10" max="10" width="12.140625" style="228" customWidth="1"/>
    <col min="11" max="11" width="12" style="231" bestFit="1" customWidth="1"/>
    <col min="12" max="16384" width="11.5703125" style="231"/>
  </cols>
  <sheetData>
    <row r="1" spans="1:13" x14ac:dyDescent="0.2">
      <c r="B1" s="229"/>
      <c r="C1" s="279" t="s">
        <v>291</v>
      </c>
      <c r="D1" s="280"/>
      <c r="E1" s="280"/>
      <c r="F1" s="280"/>
      <c r="G1" s="280"/>
      <c r="H1" s="280"/>
      <c r="I1" s="281"/>
      <c r="J1" s="230"/>
    </row>
    <row r="2" spans="1:13" ht="45" customHeight="1" x14ac:dyDescent="0.25">
      <c r="A2" s="232" t="s">
        <v>57</v>
      </c>
      <c r="B2" s="232" t="s">
        <v>58</v>
      </c>
      <c r="C2" s="233" t="s">
        <v>59</v>
      </c>
      <c r="D2" s="233" t="s">
        <v>60</v>
      </c>
      <c r="E2" s="233" t="s">
        <v>292</v>
      </c>
      <c r="F2" s="233" t="s">
        <v>62</v>
      </c>
      <c r="G2" s="233" t="s">
        <v>63</v>
      </c>
      <c r="H2" s="233" t="s">
        <v>64</v>
      </c>
      <c r="I2" s="234" t="s">
        <v>65</v>
      </c>
      <c r="J2" s="235" t="s">
        <v>66</v>
      </c>
    </row>
    <row r="3" spans="1:13" ht="20.25" customHeight="1" x14ac:dyDescent="0.2">
      <c r="A3" s="236"/>
      <c r="B3" s="237"/>
      <c r="C3" s="238"/>
      <c r="D3" s="239">
        <f>SUM(D4:D55)</f>
        <v>20976862.709999997</v>
      </c>
      <c r="E3" s="239">
        <f>SUM(E4:E55)</f>
        <v>3501036.2959170998</v>
      </c>
      <c r="F3" s="239">
        <f>SUM(F4:F55)</f>
        <v>3073533.2601174028</v>
      </c>
      <c r="G3" s="238"/>
      <c r="H3" s="238"/>
      <c r="I3" s="238"/>
      <c r="J3" s="240">
        <f>E3-F3</f>
        <v>427503.03579969704</v>
      </c>
    </row>
    <row r="4" spans="1:13" x14ac:dyDescent="0.2">
      <c r="A4" s="241">
        <v>3192018</v>
      </c>
      <c r="B4" s="241" t="s">
        <v>55</v>
      </c>
      <c r="C4" s="242">
        <v>1.4592257157722099</v>
      </c>
      <c r="D4" s="243">
        <v>494842.43</v>
      </c>
      <c r="E4" s="244">
        <v>91454.149403314193</v>
      </c>
      <c r="F4" s="244">
        <f>C4*E4</f>
        <v>133452.24662338977</v>
      </c>
      <c r="G4" s="244">
        <f t="shared" ref="G4:G55" si="0">D4/$D$3*$J$3</f>
        <v>10084.760719087488</v>
      </c>
      <c r="H4" s="244">
        <f t="shared" ref="H4:H55" si="1">F4+G4</f>
        <v>143537.00734247727</v>
      </c>
      <c r="I4" s="282">
        <f t="shared" ref="I4:I55" si="2">H4/E4</f>
        <v>1.5694969367598279</v>
      </c>
      <c r="J4" s="245"/>
      <c r="K4" s="246"/>
      <c r="L4" s="247"/>
    </row>
    <row r="5" spans="1:13" x14ac:dyDescent="0.2">
      <c r="A5" s="248">
        <v>2492018</v>
      </c>
      <c r="B5" s="248" t="s">
        <v>87</v>
      </c>
      <c r="C5" s="249">
        <v>0.52422581866125895</v>
      </c>
      <c r="D5" s="250">
        <v>534499.06999999995</v>
      </c>
      <c r="E5" s="250">
        <v>70978.376028178594</v>
      </c>
      <c r="F5" s="250">
        <f>E5*C5</f>
        <v>37208.697280618602</v>
      </c>
      <c r="G5" s="250">
        <f t="shared" si="0"/>
        <v>10892.952784030247</v>
      </c>
      <c r="H5" s="250">
        <f t="shared" si="1"/>
        <v>48101.650064648849</v>
      </c>
      <c r="I5" s="251">
        <f t="shared" si="2"/>
        <v>0.67769442971690941</v>
      </c>
      <c r="J5" s="252"/>
      <c r="K5" s="246"/>
      <c r="L5" s="247"/>
      <c r="M5" s="253"/>
    </row>
    <row r="6" spans="1:13" x14ac:dyDescent="0.2">
      <c r="A6" s="248">
        <v>7532018</v>
      </c>
      <c r="B6" s="248" t="s">
        <v>112</v>
      </c>
      <c r="C6" s="249">
        <v>0.53542015772326401</v>
      </c>
      <c r="D6" s="250">
        <v>42573.52</v>
      </c>
      <c r="E6" s="250">
        <v>28833.753014624701</v>
      </c>
      <c r="F6" s="250">
        <f t="shared" ref="F6:F55" si="3">C6*E6</f>
        <v>15438.172586843997</v>
      </c>
      <c r="G6" s="250">
        <f t="shared" si="0"/>
        <v>867.63732481324507</v>
      </c>
      <c r="H6" s="250">
        <f t="shared" si="1"/>
        <v>16305.809911657243</v>
      </c>
      <c r="I6" s="251">
        <f t="shared" si="2"/>
        <v>0.56551118764826802</v>
      </c>
      <c r="J6" s="254"/>
      <c r="K6" s="246"/>
      <c r="L6" s="247"/>
      <c r="M6" s="253"/>
    </row>
    <row r="7" spans="1:13" x14ac:dyDescent="0.2">
      <c r="A7" s="248">
        <v>2572018</v>
      </c>
      <c r="B7" s="248" t="s">
        <v>293</v>
      </c>
      <c r="C7" s="249">
        <v>0.53057080986847005</v>
      </c>
      <c r="D7" s="250">
        <v>107657.92000000001</v>
      </c>
      <c r="E7" s="250">
        <v>17401.7490669451</v>
      </c>
      <c r="F7" s="250">
        <f t="shared" si="3"/>
        <v>9232.8600955769543</v>
      </c>
      <c r="G7" s="250">
        <f t="shared" si="0"/>
        <v>2194.0405609815298</v>
      </c>
      <c r="H7" s="250">
        <f t="shared" si="1"/>
        <v>11426.900656558484</v>
      </c>
      <c r="I7" s="251">
        <f t="shared" si="2"/>
        <v>0.65665242112151034</v>
      </c>
      <c r="J7" s="254"/>
      <c r="K7" s="246"/>
      <c r="L7" s="247"/>
      <c r="M7" s="253"/>
    </row>
    <row r="8" spans="1:13" x14ac:dyDescent="0.2">
      <c r="A8" s="248">
        <v>4642018</v>
      </c>
      <c r="B8" s="248" t="s">
        <v>98</v>
      </c>
      <c r="C8" s="249">
        <v>0.59284662766056595</v>
      </c>
      <c r="D8" s="250">
        <v>86150.98</v>
      </c>
      <c r="E8" s="250">
        <v>18765.7775483273</v>
      </c>
      <c r="F8" s="250">
        <f t="shared" si="3"/>
        <v>11125.227934954202</v>
      </c>
      <c r="G8" s="250">
        <f t="shared" si="0"/>
        <v>1755.7346871303894</v>
      </c>
      <c r="H8" s="250">
        <f t="shared" si="1"/>
        <v>12880.962622084591</v>
      </c>
      <c r="I8" s="251">
        <f t="shared" si="2"/>
        <v>0.68640708272878059</v>
      </c>
      <c r="J8" s="254"/>
      <c r="K8" s="246"/>
      <c r="L8" s="247"/>
      <c r="M8" s="253"/>
    </row>
    <row r="9" spans="1:13" x14ac:dyDescent="0.2">
      <c r="A9" s="248">
        <v>3432018</v>
      </c>
      <c r="B9" s="248" t="s">
        <v>294</v>
      </c>
      <c r="C9" s="249">
        <v>0.51047475731807501</v>
      </c>
      <c r="D9" s="250">
        <v>21408.97</v>
      </c>
      <c r="E9" s="250">
        <v>4216.01633946928</v>
      </c>
      <c r="F9" s="250">
        <f t="shared" si="3"/>
        <v>2152.1699177396195</v>
      </c>
      <c r="G9" s="250">
        <f t="shared" si="0"/>
        <v>436.30927059371697</v>
      </c>
      <c r="H9" s="250">
        <f t="shared" si="1"/>
        <v>2588.4791883333364</v>
      </c>
      <c r="I9" s="251">
        <f t="shared" si="2"/>
        <v>0.61396327241444681</v>
      </c>
      <c r="J9" s="254"/>
      <c r="K9" s="246"/>
      <c r="L9" s="247"/>
      <c r="M9" s="253"/>
    </row>
    <row r="10" spans="1:13" x14ac:dyDescent="0.2">
      <c r="A10" s="248">
        <v>322018</v>
      </c>
      <c r="B10" s="248" t="s">
        <v>69</v>
      </c>
      <c r="C10" s="249">
        <v>0.56232016314414801</v>
      </c>
      <c r="D10" s="250">
        <v>27991.14</v>
      </c>
      <c r="E10" s="250">
        <v>10011.378400277399</v>
      </c>
      <c r="F10" s="250">
        <f t="shared" si="3"/>
        <v>5629.5999353417865</v>
      </c>
      <c r="G10" s="250">
        <f t="shared" si="0"/>
        <v>570.45219253829657</v>
      </c>
      <c r="H10" s="250">
        <f t="shared" si="1"/>
        <v>6200.0521278800834</v>
      </c>
      <c r="I10" s="251">
        <f t="shared" si="2"/>
        <v>0.61930054783547983</v>
      </c>
      <c r="J10" s="254"/>
      <c r="K10" s="246"/>
      <c r="L10" s="247"/>
      <c r="M10" s="253"/>
    </row>
    <row r="11" spans="1:13" x14ac:dyDescent="0.2">
      <c r="A11" s="248">
        <v>1972018</v>
      </c>
      <c r="B11" s="248" t="s">
        <v>83</v>
      </c>
      <c r="C11" s="249">
        <v>0.68997080607494798</v>
      </c>
      <c r="D11" s="250">
        <v>178240.76</v>
      </c>
      <c r="E11" s="250">
        <v>22227.809494772198</v>
      </c>
      <c r="F11" s="250">
        <f t="shared" si="3"/>
        <v>15336.539634388357</v>
      </c>
      <c r="G11" s="250">
        <f t="shared" si="0"/>
        <v>3632.5005820303254</v>
      </c>
      <c r="H11" s="250">
        <f t="shared" si="1"/>
        <v>18969.040216418682</v>
      </c>
      <c r="I11" s="251">
        <f t="shared" si="2"/>
        <v>0.85339224366125899</v>
      </c>
      <c r="J11" s="254"/>
      <c r="K11" s="246"/>
      <c r="L11" s="247"/>
      <c r="M11" s="253"/>
    </row>
    <row r="12" spans="1:13" x14ac:dyDescent="0.2">
      <c r="A12" s="248">
        <v>6242018</v>
      </c>
      <c r="B12" s="248" t="s">
        <v>105</v>
      </c>
      <c r="C12" s="249">
        <v>0.61224427856557595</v>
      </c>
      <c r="D12" s="250">
        <v>1800880.5</v>
      </c>
      <c r="E12" s="250">
        <v>251915.662535732</v>
      </c>
      <c r="F12" s="250">
        <f t="shared" si="3"/>
        <v>154233.92306855833</v>
      </c>
      <c r="G12" s="250">
        <f t="shared" si="0"/>
        <v>36701.478743790496</v>
      </c>
      <c r="H12" s="250">
        <f t="shared" si="1"/>
        <v>190935.40181234883</v>
      </c>
      <c r="I12" s="251">
        <f t="shared" si="2"/>
        <v>0.75793382551299815</v>
      </c>
      <c r="J12" s="254"/>
      <c r="K12" s="246"/>
      <c r="L12" s="247"/>
      <c r="M12" s="253"/>
    </row>
    <row r="13" spans="1:13" x14ac:dyDescent="0.2">
      <c r="A13" s="248">
        <v>2752018</v>
      </c>
      <c r="B13" s="248" t="s">
        <v>91</v>
      </c>
      <c r="C13" s="249">
        <v>0.60975589122378704</v>
      </c>
      <c r="D13" s="250">
        <v>64663.229999999996</v>
      </c>
      <c r="E13" s="250">
        <v>15270.1228944918</v>
      </c>
      <c r="F13" s="250">
        <f t="shared" si="3"/>
        <v>9311.0473946276015</v>
      </c>
      <c r="G13" s="250">
        <f t="shared" si="0"/>
        <v>1317.8199005152399</v>
      </c>
      <c r="H13" s="250">
        <f t="shared" si="1"/>
        <v>10628.867295142842</v>
      </c>
      <c r="I13" s="251">
        <f t="shared" si="2"/>
        <v>0.69605643442312171</v>
      </c>
      <c r="J13" s="254"/>
      <c r="K13" s="246"/>
      <c r="L13" s="247"/>
      <c r="M13" s="253"/>
    </row>
    <row r="14" spans="1:13" x14ac:dyDescent="0.2">
      <c r="A14" s="248">
        <v>5912018</v>
      </c>
      <c r="B14" s="248" t="s">
        <v>102</v>
      </c>
      <c r="C14" s="249">
        <v>0.67810815251490797</v>
      </c>
      <c r="D14" s="250">
        <v>45676.24</v>
      </c>
      <c r="E14" s="250">
        <v>7674.3593667393498</v>
      </c>
      <c r="F14" s="250">
        <f t="shared" si="3"/>
        <v>5204.0456519150994</v>
      </c>
      <c r="G14" s="250">
        <f t="shared" si="0"/>
        <v>930.86995581121164</v>
      </c>
      <c r="H14" s="250">
        <f t="shared" si="1"/>
        <v>6134.9156077263106</v>
      </c>
      <c r="I14" s="251">
        <f t="shared" si="2"/>
        <v>0.79940426484522165</v>
      </c>
      <c r="J14" s="254"/>
      <c r="K14" s="246"/>
      <c r="L14" s="247"/>
      <c r="M14" s="253"/>
    </row>
    <row r="15" spans="1:13" x14ac:dyDescent="0.2">
      <c r="A15" s="248">
        <v>72018</v>
      </c>
      <c r="B15" s="248" t="s">
        <v>67</v>
      </c>
      <c r="C15" s="249">
        <v>0.64111992883278002</v>
      </c>
      <c r="D15" s="250">
        <v>80660.62</v>
      </c>
      <c r="E15" s="250">
        <v>12050.8056708533</v>
      </c>
      <c r="F15" s="250">
        <f t="shared" si="3"/>
        <v>7726.01167407513</v>
      </c>
      <c r="G15" s="250">
        <f t="shared" si="0"/>
        <v>1643.842570559769</v>
      </c>
      <c r="H15" s="250">
        <f t="shared" si="1"/>
        <v>9369.8542446348984</v>
      </c>
      <c r="I15" s="251">
        <f t="shared" si="2"/>
        <v>0.7775292790005992</v>
      </c>
      <c r="J15" s="254"/>
      <c r="K15" s="246"/>
      <c r="L15" s="247"/>
      <c r="M15" s="253"/>
    </row>
    <row r="16" spans="1:13" x14ac:dyDescent="0.2">
      <c r="A16" s="248">
        <v>6112018</v>
      </c>
      <c r="B16" s="248" t="s">
        <v>295</v>
      </c>
      <c r="C16" s="249">
        <v>0.67039144269357098</v>
      </c>
      <c r="D16" s="250">
        <v>1346116.89</v>
      </c>
      <c r="E16" s="250">
        <v>326026.32321503398</v>
      </c>
      <c r="F16" s="250">
        <f t="shared" si="3"/>
        <v>218565.25717620709</v>
      </c>
      <c r="G16" s="250">
        <f t="shared" si="0"/>
        <v>27433.514008837545</v>
      </c>
      <c r="H16" s="250">
        <f t="shared" si="1"/>
        <v>245998.77118504464</v>
      </c>
      <c r="I16" s="251">
        <f t="shared" si="2"/>
        <v>0.75453653177198721</v>
      </c>
      <c r="J16" s="254"/>
      <c r="K16" s="246"/>
      <c r="L16" s="247"/>
      <c r="M16" s="253"/>
    </row>
    <row r="17" spans="1:13" x14ac:dyDescent="0.2">
      <c r="A17" s="248">
        <v>2512018</v>
      </c>
      <c r="B17" s="248" t="s">
        <v>88</v>
      </c>
      <c r="C17" s="249">
        <v>0.75897888033822303</v>
      </c>
      <c r="D17" s="250">
        <v>66076.22</v>
      </c>
      <c r="E17" s="250">
        <v>13996.2559352838</v>
      </c>
      <c r="F17" s="250">
        <f t="shared" si="3"/>
        <v>10622.862658688908</v>
      </c>
      <c r="G17" s="250">
        <f t="shared" si="0"/>
        <v>1346.6162712073478</v>
      </c>
      <c r="H17" s="250">
        <f t="shared" si="1"/>
        <v>11969.478929896255</v>
      </c>
      <c r="I17" s="251">
        <f t="shared" si="2"/>
        <v>0.85519148729781724</v>
      </c>
      <c r="J17" s="254"/>
      <c r="K17" s="246"/>
      <c r="L17" s="247"/>
      <c r="M17" s="253"/>
    </row>
    <row r="18" spans="1:13" s="228" customFormat="1" x14ac:dyDescent="0.2">
      <c r="A18" s="248">
        <v>6372018</v>
      </c>
      <c r="B18" s="248" t="s">
        <v>107</v>
      </c>
      <c r="C18" s="249">
        <v>0.70215531325939895</v>
      </c>
      <c r="D18" s="250">
        <v>74399.63</v>
      </c>
      <c r="E18" s="250">
        <v>19093.881665138699</v>
      </c>
      <c r="F18" s="250">
        <f t="shared" si="3"/>
        <v>13406.870461923358</v>
      </c>
      <c r="G18" s="250">
        <f t="shared" si="0"/>
        <v>1516.2452139333384</v>
      </c>
      <c r="H18" s="250">
        <f t="shared" si="1"/>
        <v>14923.115675856696</v>
      </c>
      <c r="I18" s="251">
        <f t="shared" si="2"/>
        <v>0.78156531697287512</v>
      </c>
      <c r="J18" s="254"/>
      <c r="K18" s="246"/>
      <c r="L18" s="247"/>
      <c r="M18" s="253"/>
    </row>
    <row r="19" spans="1:13" s="228" customFormat="1" x14ac:dyDescent="0.2">
      <c r="A19" s="248">
        <v>3542018</v>
      </c>
      <c r="B19" s="248" t="s">
        <v>95</v>
      </c>
      <c r="C19" s="249">
        <v>0.68386301773536895</v>
      </c>
      <c r="D19" s="250">
        <v>544382.93000000005</v>
      </c>
      <c r="E19" s="250">
        <v>61350.396953485098</v>
      </c>
      <c r="F19" s="250">
        <f t="shared" si="3"/>
        <v>41955.267599873107</v>
      </c>
      <c r="G19" s="250">
        <f t="shared" si="0"/>
        <v>11094.383294103851</v>
      </c>
      <c r="H19" s="250">
        <f t="shared" si="1"/>
        <v>53049.650893976956</v>
      </c>
      <c r="I19" s="251">
        <f t="shared" si="2"/>
        <v>0.86469939117424721</v>
      </c>
      <c r="J19" s="254"/>
      <c r="K19" s="246"/>
      <c r="L19" s="247"/>
      <c r="M19" s="253"/>
    </row>
    <row r="20" spans="1:13" s="228" customFormat="1" x14ac:dyDescent="0.2">
      <c r="A20" s="248">
        <v>7432018</v>
      </c>
      <c r="B20" s="248" t="s">
        <v>296</v>
      </c>
      <c r="C20" s="249">
        <v>0.72096305879414502</v>
      </c>
      <c r="D20" s="250">
        <v>39457.67</v>
      </c>
      <c r="E20" s="250">
        <v>18887.785252866299</v>
      </c>
      <c r="F20" s="250">
        <f t="shared" si="3"/>
        <v>13617.395429753431</v>
      </c>
      <c r="G20" s="250">
        <f t="shared" si="0"/>
        <v>804.13710781170641</v>
      </c>
      <c r="H20" s="250">
        <f t="shared" si="1"/>
        <v>14421.532537565137</v>
      </c>
      <c r="I20" s="251">
        <f t="shared" si="2"/>
        <v>0.76353751085647326</v>
      </c>
      <c r="J20" s="254"/>
      <c r="K20" s="246"/>
      <c r="L20" s="247"/>
      <c r="M20" s="253"/>
    </row>
    <row r="21" spans="1:13" s="228" customFormat="1" x14ac:dyDescent="0.2">
      <c r="A21" s="248">
        <v>6992018</v>
      </c>
      <c r="B21" s="248" t="s">
        <v>110</v>
      </c>
      <c r="C21" s="249">
        <v>0.73909828902354102</v>
      </c>
      <c r="D21" s="250">
        <v>595331.37</v>
      </c>
      <c r="E21" s="250">
        <v>132984.30125346599</v>
      </c>
      <c r="F21" s="250">
        <f t="shared" si="3"/>
        <v>98288.469523427862</v>
      </c>
      <c r="G21" s="250">
        <f t="shared" si="0"/>
        <v>12132.699322118637</v>
      </c>
      <c r="H21" s="250">
        <f t="shared" si="1"/>
        <v>110421.1688455465</v>
      </c>
      <c r="I21" s="251">
        <f t="shared" si="2"/>
        <v>0.83033236107384956</v>
      </c>
      <c r="J21" s="254"/>
      <c r="K21" s="246"/>
      <c r="L21" s="247"/>
      <c r="M21" s="253"/>
    </row>
    <row r="22" spans="1:13" s="228" customFormat="1" x14ac:dyDescent="0.2">
      <c r="A22" s="248">
        <v>372018</v>
      </c>
      <c r="B22" s="248" t="s">
        <v>70</v>
      </c>
      <c r="C22" s="249">
        <v>0.78632231530611496</v>
      </c>
      <c r="D22" s="250">
        <v>153768.46</v>
      </c>
      <c r="E22" s="250">
        <v>26608.793954818098</v>
      </c>
      <c r="F22" s="250">
        <f t="shared" si="3"/>
        <v>20923.088470055922</v>
      </c>
      <c r="G22" s="250">
        <f t="shared" si="0"/>
        <v>3133.7614384493577</v>
      </c>
      <c r="H22" s="250">
        <f t="shared" si="1"/>
        <v>24056.849908505279</v>
      </c>
      <c r="I22" s="251">
        <f t="shared" si="2"/>
        <v>0.90409396041601753</v>
      </c>
      <c r="J22" s="254"/>
      <c r="K22" s="246"/>
      <c r="L22" s="247"/>
      <c r="M22" s="253"/>
    </row>
    <row r="23" spans="1:13" s="228" customFormat="1" x14ac:dyDescent="0.2">
      <c r="A23" s="248">
        <v>1462018</v>
      </c>
      <c r="B23" s="248" t="s">
        <v>80</v>
      </c>
      <c r="C23" s="249">
        <v>0.82898162597216096</v>
      </c>
      <c r="D23" s="250">
        <v>100671.75</v>
      </c>
      <c r="E23" s="250">
        <v>19083.935425898599</v>
      </c>
      <c r="F23" s="250">
        <f t="shared" si="3"/>
        <v>15820.231819309145</v>
      </c>
      <c r="G23" s="250">
        <f t="shared" si="0"/>
        <v>2051.6642235424229</v>
      </c>
      <c r="H23" s="250">
        <f t="shared" si="1"/>
        <v>17871.896042851567</v>
      </c>
      <c r="I23" s="251">
        <f t="shared" si="2"/>
        <v>0.93648902304489112</v>
      </c>
      <c r="J23" s="254"/>
      <c r="K23" s="246"/>
      <c r="L23" s="247"/>
      <c r="M23" s="253"/>
    </row>
    <row r="24" spans="1:13" s="228" customFormat="1" x14ac:dyDescent="0.2">
      <c r="A24" s="248">
        <v>562018</v>
      </c>
      <c r="B24" s="248" t="s">
        <v>297</v>
      </c>
      <c r="C24" s="249">
        <v>0.86922521717076195</v>
      </c>
      <c r="D24" s="250">
        <v>138187.19</v>
      </c>
      <c r="E24" s="250">
        <v>19012.249887497201</v>
      </c>
      <c r="F24" s="250">
        <f t="shared" si="3"/>
        <v>16525.927037364549</v>
      </c>
      <c r="G24" s="250">
        <f t="shared" si="0"/>
        <v>2816.2191863641915</v>
      </c>
      <c r="H24" s="250">
        <f t="shared" si="1"/>
        <v>19342.146223728741</v>
      </c>
      <c r="I24" s="251">
        <f t="shared" si="2"/>
        <v>1.0173517778371137</v>
      </c>
      <c r="J24" s="254"/>
      <c r="K24" s="246"/>
      <c r="L24" s="247"/>
      <c r="M24" s="253"/>
    </row>
    <row r="25" spans="1:13" s="228" customFormat="1" x14ac:dyDescent="0.2">
      <c r="A25" s="248">
        <v>2692018</v>
      </c>
      <c r="B25" s="248" t="s">
        <v>298</v>
      </c>
      <c r="C25" s="249">
        <v>0.83718776976235898</v>
      </c>
      <c r="D25" s="250">
        <v>372637.48</v>
      </c>
      <c r="E25" s="250">
        <v>51692.689515380902</v>
      </c>
      <c r="F25" s="250">
        <f t="shared" si="3"/>
        <v>43276.487448399814</v>
      </c>
      <c r="G25" s="250">
        <f t="shared" si="0"/>
        <v>7594.2554496867806</v>
      </c>
      <c r="H25" s="250">
        <f t="shared" si="1"/>
        <v>50870.742898086595</v>
      </c>
      <c r="I25" s="251">
        <f t="shared" si="2"/>
        <v>0.98409936443624701</v>
      </c>
      <c r="J25" s="254"/>
      <c r="K25" s="246"/>
      <c r="L25" s="247"/>
      <c r="M25" s="253"/>
    </row>
    <row r="26" spans="1:13" s="228" customFormat="1" x14ac:dyDescent="0.2">
      <c r="A26" s="248">
        <v>5742018</v>
      </c>
      <c r="B26" s="248" t="s">
        <v>299</v>
      </c>
      <c r="C26" s="249">
        <v>0.79342539234226395</v>
      </c>
      <c r="D26" s="250">
        <v>1071129.24</v>
      </c>
      <c r="E26" s="250">
        <v>222211.25143926599</v>
      </c>
      <c r="F26" s="250">
        <f t="shared" si="3"/>
        <v>176308.04935606508</v>
      </c>
      <c r="G26" s="250">
        <f t="shared" si="0"/>
        <v>21829.336834794125</v>
      </c>
      <c r="H26" s="250">
        <f t="shared" si="1"/>
        <v>198137.38619085919</v>
      </c>
      <c r="I26" s="251">
        <f t="shared" si="2"/>
        <v>0.89166225790782427</v>
      </c>
      <c r="J26" s="254"/>
      <c r="K26" s="246"/>
      <c r="L26" s="247"/>
      <c r="M26" s="253"/>
    </row>
    <row r="27" spans="1:13" s="228" customFormat="1" x14ac:dyDescent="0.2">
      <c r="A27" s="248">
        <v>652018</v>
      </c>
      <c r="B27" s="248" t="s">
        <v>71</v>
      </c>
      <c r="C27" s="249">
        <v>0.80653145441979601</v>
      </c>
      <c r="D27" s="250">
        <v>238989.22999999998</v>
      </c>
      <c r="E27" s="250">
        <v>15022.568719262001</v>
      </c>
      <c r="F27" s="250">
        <f t="shared" si="3"/>
        <v>12116.174198267714</v>
      </c>
      <c r="G27" s="250">
        <f t="shared" si="0"/>
        <v>4870.5386864035991</v>
      </c>
      <c r="H27" s="250">
        <f t="shared" si="1"/>
        <v>16986.712884671313</v>
      </c>
      <c r="I27" s="251">
        <f t="shared" si="2"/>
        <v>1.130746226035956</v>
      </c>
      <c r="J27" s="254"/>
      <c r="K27" s="246"/>
      <c r="L27" s="247"/>
      <c r="M27" s="253"/>
    </row>
    <row r="28" spans="1:13" s="228" customFormat="1" x14ac:dyDescent="0.2">
      <c r="A28" s="248">
        <v>5032018</v>
      </c>
      <c r="B28" s="248" t="s">
        <v>99</v>
      </c>
      <c r="C28" s="249">
        <v>0.85036052347587598</v>
      </c>
      <c r="D28" s="250">
        <v>573573.94999999995</v>
      </c>
      <c r="E28" s="250">
        <v>111381.518037117</v>
      </c>
      <c r="F28" s="250">
        <f t="shared" si="3"/>
        <v>94714.445983580532</v>
      </c>
      <c r="G28" s="250">
        <f t="shared" si="0"/>
        <v>11689.28873066089</v>
      </c>
      <c r="H28" s="250">
        <f t="shared" si="1"/>
        <v>106403.73471424142</v>
      </c>
      <c r="I28" s="251">
        <f t="shared" si="2"/>
        <v>0.9553087135945052</v>
      </c>
      <c r="J28" s="254"/>
      <c r="K28" s="246"/>
      <c r="L28" s="247"/>
      <c r="M28" s="253"/>
    </row>
    <row r="29" spans="1:13" s="228" customFormat="1" x14ac:dyDescent="0.2">
      <c r="A29" s="248">
        <v>1062018</v>
      </c>
      <c r="B29" s="248" t="s">
        <v>76</v>
      </c>
      <c r="C29" s="249">
        <v>0.82250300842358604</v>
      </c>
      <c r="D29" s="250">
        <v>10007.08</v>
      </c>
      <c r="E29" s="250">
        <v>3058.5520618467799</v>
      </c>
      <c r="F29" s="250">
        <f t="shared" si="3"/>
        <v>2515.6682722891383</v>
      </c>
      <c r="G29" s="250">
        <f t="shared" si="0"/>
        <v>203.9417017994314</v>
      </c>
      <c r="H29" s="250">
        <f t="shared" si="1"/>
        <v>2719.6099740885697</v>
      </c>
      <c r="I29" s="251">
        <f t="shared" si="2"/>
        <v>0.88918217479889683</v>
      </c>
      <c r="J29" s="254"/>
      <c r="K29" s="246"/>
      <c r="L29" s="247"/>
      <c r="M29" s="253"/>
    </row>
    <row r="30" spans="1:13" s="228" customFormat="1" x14ac:dyDescent="0.2">
      <c r="A30" s="248">
        <v>712018</v>
      </c>
      <c r="B30" s="248" t="s">
        <v>300</v>
      </c>
      <c r="C30" s="249">
        <v>0.89361156094551197</v>
      </c>
      <c r="D30" s="250">
        <v>715532.48</v>
      </c>
      <c r="E30" s="250">
        <v>94811.836712267104</v>
      </c>
      <c r="F30" s="250">
        <f t="shared" si="3"/>
        <v>84724.95340056</v>
      </c>
      <c r="G30" s="250">
        <f t="shared" si="0"/>
        <v>14582.366850666491</v>
      </c>
      <c r="H30" s="250">
        <f t="shared" si="1"/>
        <v>99307.320251226483</v>
      </c>
      <c r="I30" s="251">
        <f t="shared" si="2"/>
        <v>1.0474147922331911</v>
      </c>
      <c r="J30" s="254"/>
      <c r="K30" s="246"/>
      <c r="L30" s="247"/>
      <c r="M30" s="253"/>
    </row>
    <row r="31" spans="1:13" s="228" customFormat="1" x14ac:dyDescent="0.2">
      <c r="A31" s="248">
        <v>2272018</v>
      </c>
      <c r="B31" s="248" t="s">
        <v>301</v>
      </c>
      <c r="C31" s="249">
        <v>0.83233649834522205</v>
      </c>
      <c r="D31" s="250">
        <v>799576.6</v>
      </c>
      <c r="E31" s="250">
        <v>97534.523545403194</v>
      </c>
      <c r="F31" s="250">
        <f t="shared" si="3"/>
        <v>81181.543795550504</v>
      </c>
      <c r="G31" s="250">
        <f t="shared" si="0"/>
        <v>16295.164275992922</v>
      </c>
      <c r="H31" s="250">
        <f t="shared" si="1"/>
        <v>97476.708071543428</v>
      </c>
      <c r="I31" s="251">
        <f t="shared" si="2"/>
        <v>0.99940723067322057</v>
      </c>
      <c r="J31" s="254"/>
      <c r="K31" s="246"/>
      <c r="L31" s="247"/>
      <c r="M31" s="253"/>
    </row>
    <row r="32" spans="1:13" s="228" customFormat="1" x14ac:dyDescent="0.2">
      <c r="A32" s="248">
        <v>2062018</v>
      </c>
      <c r="B32" s="248" t="s">
        <v>302</v>
      </c>
      <c r="C32" s="249">
        <v>0.85406050646885001</v>
      </c>
      <c r="D32" s="250">
        <v>12767.41</v>
      </c>
      <c r="E32" s="250">
        <v>3255.0974267749798</v>
      </c>
      <c r="F32" s="250">
        <f t="shared" si="3"/>
        <v>2780.0501569168896</v>
      </c>
      <c r="G32" s="250">
        <f t="shared" si="0"/>
        <v>260.19651316578648</v>
      </c>
      <c r="H32" s="250">
        <f t="shared" si="1"/>
        <v>3040.2466700826762</v>
      </c>
      <c r="I32" s="251">
        <f t="shared" si="2"/>
        <v>0.93399559874151938</v>
      </c>
      <c r="J32" s="254"/>
      <c r="K32" s="246"/>
      <c r="L32" s="247"/>
      <c r="M32" s="253"/>
    </row>
    <row r="33" spans="1:13" s="228" customFormat="1" x14ac:dyDescent="0.2">
      <c r="A33" s="248">
        <v>2382018</v>
      </c>
      <c r="B33" s="248" t="s">
        <v>86</v>
      </c>
      <c r="C33" s="249">
        <v>0.871385842472582</v>
      </c>
      <c r="D33" s="250">
        <v>17018.5</v>
      </c>
      <c r="E33" s="250">
        <v>1869.4395778655701</v>
      </c>
      <c r="F33" s="250">
        <f t="shared" si="3"/>
        <v>1629.0031815099778</v>
      </c>
      <c r="G33" s="250">
        <f t="shared" si="0"/>
        <v>346.8326277069458</v>
      </c>
      <c r="H33" s="250">
        <f t="shared" si="1"/>
        <v>1975.8358092169237</v>
      </c>
      <c r="I33" s="251">
        <f t="shared" si="2"/>
        <v>1.0569134368455124</v>
      </c>
      <c r="J33" s="254"/>
      <c r="K33" s="246"/>
      <c r="L33" s="247"/>
      <c r="M33" s="253"/>
    </row>
    <row r="34" spans="1:13" s="228" customFormat="1" x14ac:dyDescent="0.2">
      <c r="A34" s="248">
        <v>4602018</v>
      </c>
      <c r="B34" s="248" t="s">
        <v>97</v>
      </c>
      <c r="C34" s="249">
        <v>0.91986518157106001</v>
      </c>
      <c r="D34" s="250">
        <v>881401.75</v>
      </c>
      <c r="E34" s="250">
        <v>123798.883881353</v>
      </c>
      <c r="F34" s="250">
        <f t="shared" si="3"/>
        <v>113878.28279981535</v>
      </c>
      <c r="G34" s="250">
        <f t="shared" si="0"/>
        <v>17962.739666715664</v>
      </c>
      <c r="H34" s="250">
        <f t="shared" si="1"/>
        <v>131841.02246653102</v>
      </c>
      <c r="I34" s="251">
        <f t="shared" si="2"/>
        <v>1.0649613173644239</v>
      </c>
      <c r="J34" s="254"/>
      <c r="K34" s="246"/>
      <c r="L34" s="247"/>
      <c r="M34" s="253"/>
    </row>
    <row r="35" spans="1:13" s="228" customFormat="1" x14ac:dyDescent="0.2">
      <c r="A35" s="248">
        <v>7262018</v>
      </c>
      <c r="B35" s="248" t="s">
        <v>303</v>
      </c>
      <c r="C35" s="249">
        <v>0.94308063287353205</v>
      </c>
      <c r="D35" s="250">
        <v>437260.31</v>
      </c>
      <c r="E35" s="250">
        <v>67564.465117998203</v>
      </c>
      <c r="F35" s="250">
        <f t="shared" si="3"/>
        <v>63718.738523243424</v>
      </c>
      <c r="G35" s="250">
        <f t="shared" si="0"/>
        <v>8911.2520086525692</v>
      </c>
      <c r="H35" s="250">
        <f t="shared" si="1"/>
        <v>72629.990531895994</v>
      </c>
      <c r="I35" s="251">
        <f t="shared" si="2"/>
        <v>1.0749732186150085</v>
      </c>
      <c r="J35" s="254"/>
      <c r="K35" s="246"/>
      <c r="L35" s="247"/>
      <c r="M35" s="253"/>
    </row>
    <row r="36" spans="1:13" s="228" customFormat="1" x14ac:dyDescent="0.2">
      <c r="A36" s="248">
        <v>5662018</v>
      </c>
      <c r="B36" s="248" t="s">
        <v>101</v>
      </c>
      <c r="C36" s="249">
        <v>0.97690258052444401</v>
      </c>
      <c r="D36" s="250">
        <v>1290036.6399999999</v>
      </c>
      <c r="E36" s="250">
        <v>222482.970174658</v>
      </c>
      <c r="F36" s="250">
        <f t="shared" si="3"/>
        <v>217344.18768636632</v>
      </c>
      <c r="G36" s="250">
        <f t="shared" si="0"/>
        <v>26290.613020503526</v>
      </c>
      <c r="H36" s="250">
        <f t="shared" si="1"/>
        <v>243634.80070686984</v>
      </c>
      <c r="I36" s="251">
        <f t="shared" si="2"/>
        <v>1.0950716835342804</v>
      </c>
      <c r="J36" s="254"/>
      <c r="K36" s="246"/>
      <c r="L36" s="247"/>
      <c r="M36" s="253"/>
    </row>
    <row r="37" spans="1:13" s="228" customFormat="1" x14ac:dyDescent="0.2">
      <c r="A37" s="248">
        <v>4332018</v>
      </c>
      <c r="B37" s="248" t="s">
        <v>96</v>
      </c>
      <c r="C37" s="249">
        <v>0.94990753966797203</v>
      </c>
      <c r="D37" s="250">
        <v>142344.35</v>
      </c>
      <c r="E37" s="250">
        <v>19845.353941256901</v>
      </c>
      <c r="F37" s="250">
        <f t="shared" si="3"/>
        <v>18851.251336179434</v>
      </c>
      <c r="G37" s="250">
        <f t="shared" si="0"/>
        <v>2900.9410318028736</v>
      </c>
      <c r="H37" s="250">
        <f t="shared" si="1"/>
        <v>21752.192367982308</v>
      </c>
      <c r="I37" s="251">
        <f t="shared" si="2"/>
        <v>1.0960848787262616</v>
      </c>
      <c r="J37" s="254"/>
      <c r="K37" s="246"/>
      <c r="L37" s="247"/>
      <c r="M37" s="253"/>
    </row>
    <row r="38" spans="1:13" s="228" customFormat="1" x14ac:dyDescent="0.2">
      <c r="A38" s="248">
        <v>1032018</v>
      </c>
      <c r="B38" s="248" t="s">
        <v>75</v>
      </c>
      <c r="C38" s="249">
        <v>0.96514717417365203</v>
      </c>
      <c r="D38" s="250">
        <v>52191.75</v>
      </c>
      <c r="E38" s="250">
        <v>7287.4357881563401</v>
      </c>
      <c r="F38" s="250">
        <f t="shared" si="3"/>
        <v>7033.4480579110323</v>
      </c>
      <c r="G38" s="250">
        <f t="shared" si="0"/>
        <v>1063.6543641991946</v>
      </c>
      <c r="H38" s="250">
        <f t="shared" si="1"/>
        <v>8097.1024221102271</v>
      </c>
      <c r="I38" s="251">
        <f t="shared" si="2"/>
        <v>1.1111044621854191</v>
      </c>
      <c r="J38" s="254"/>
      <c r="K38" s="246"/>
      <c r="L38" s="247"/>
      <c r="M38" s="253"/>
    </row>
    <row r="39" spans="1:13" s="228" customFormat="1" x14ac:dyDescent="0.2">
      <c r="A39" s="248">
        <v>6252018</v>
      </c>
      <c r="B39" s="248" t="s">
        <v>106</v>
      </c>
      <c r="C39" s="249">
        <v>0.99344296849513003</v>
      </c>
      <c r="D39" s="250">
        <v>91162.6</v>
      </c>
      <c r="E39" s="250">
        <v>9060.0533010518993</v>
      </c>
      <c r="F39" s="250">
        <f t="shared" si="3"/>
        <v>9000.6462461211013</v>
      </c>
      <c r="G39" s="250">
        <f t="shared" si="0"/>
        <v>1857.870206339996</v>
      </c>
      <c r="H39" s="250">
        <f t="shared" si="1"/>
        <v>10858.516452461097</v>
      </c>
      <c r="I39" s="251">
        <f t="shared" si="2"/>
        <v>1.1985046987748285</v>
      </c>
      <c r="J39" s="254"/>
      <c r="K39" s="246"/>
      <c r="L39" s="247"/>
      <c r="M39" s="253"/>
    </row>
    <row r="40" spans="1:13" s="228" customFormat="1" x14ac:dyDescent="0.2">
      <c r="A40" s="248">
        <v>6152018</v>
      </c>
      <c r="B40" s="248" t="s">
        <v>104</v>
      </c>
      <c r="C40" s="249">
        <v>0.97427187942145499</v>
      </c>
      <c r="D40" s="250">
        <v>779257.42</v>
      </c>
      <c r="E40" s="250">
        <v>127525.12733392599</v>
      </c>
      <c r="F40" s="250">
        <f t="shared" si="3"/>
        <v>124244.14548108444</v>
      </c>
      <c r="G40" s="250">
        <f t="shared" si="0"/>
        <v>15881.064643695694</v>
      </c>
      <c r="H40" s="250">
        <f t="shared" si="1"/>
        <v>140125.21012478013</v>
      </c>
      <c r="I40" s="251">
        <f t="shared" si="2"/>
        <v>1.0988047066039046</v>
      </c>
      <c r="J40" s="254"/>
      <c r="K40" s="246"/>
      <c r="L40" s="247"/>
      <c r="M40" s="253"/>
    </row>
    <row r="41" spans="1:13" s="228" customFormat="1" x14ac:dyDescent="0.2">
      <c r="A41" s="248">
        <v>2952018</v>
      </c>
      <c r="B41" s="248" t="s">
        <v>304</v>
      </c>
      <c r="C41" s="249">
        <v>0.98672827875695002</v>
      </c>
      <c r="D41" s="250">
        <v>40454.54</v>
      </c>
      <c r="E41" s="250">
        <v>11345.551459672201</v>
      </c>
      <c r="F41" s="250">
        <f t="shared" si="3"/>
        <v>11194.976463350753</v>
      </c>
      <c r="G41" s="250">
        <f t="shared" si="0"/>
        <v>824.45306054445155</v>
      </c>
      <c r="H41" s="250">
        <f t="shared" si="1"/>
        <v>12019.429523895204</v>
      </c>
      <c r="I41" s="251">
        <f t="shared" si="2"/>
        <v>1.0593957963716709</v>
      </c>
      <c r="J41" s="254"/>
      <c r="K41" s="246"/>
      <c r="L41" s="247"/>
      <c r="M41" s="253"/>
    </row>
    <row r="42" spans="1:13" s="228" customFormat="1" x14ac:dyDescent="0.2">
      <c r="A42" s="248">
        <v>1332018</v>
      </c>
      <c r="B42" s="248" t="s">
        <v>305</v>
      </c>
      <c r="C42" s="249">
        <v>0.98314079112905695</v>
      </c>
      <c r="D42" s="250">
        <v>92656.39</v>
      </c>
      <c r="E42" s="250">
        <v>17144.113740638801</v>
      </c>
      <c r="F42" s="250">
        <f t="shared" si="3"/>
        <v>16855.077546178167</v>
      </c>
      <c r="G42" s="250">
        <f t="shared" si="0"/>
        <v>1888.3132601310092</v>
      </c>
      <c r="H42" s="250">
        <f t="shared" si="1"/>
        <v>18743.390806309177</v>
      </c>
      <c r="I42" s="251">
        <f t="shared" si="2"/>
        <v>1.093284324279733</v>
      </c>
      <c r="J42" s="254"/>
      <c r="K42" s="246"/>
      <c r="L42" s="247"/>
      <c r="M42" s="253"/>
    </row>
    <row r="43" spans="1:13" s="228" customFormat="1" x14ac:dyDescent="0.2">
      <c r="A43" s="248">
        <v>2152018</v>
      </c>
      <c r="B43" s="248" t="s">
        <v>84</v>
      </c>
      <c r="C43" s="249">
        <v>0.98295863895388902</v>
      </c>
      <c r="D43" s="250">
        <v>923233.93</v>
      </c>
      <c r="E43" s="250">
        <v>153870.18577744701</v>
      </c>
      <c r="F43" s="250">
        <f t="shared" si="3"/>
        <v>151248.02838738138</v>
      </c>
      <c r="G43" s="250">
        <f t="shared" si="0"/>
        <v>18815.268674096453</v>
      </c>
      <c r="H43" s="250">
        <f t="shared" si="1"/>
        <v>170063.29706147782</v>
      </c>
      <c r="I43" s="251">
        <f t="shared" si="2"/>
        <v>1.1052387842531886</v>
      </c>
      <c r="J43" s="254"/>
      <c r="K43" s="246"/>
      <c r="L43" s="247"/>
      <c r="M43" s="253"/>
    </row>
    <row r="44" spans="1:13" s="228" customFormat="1" x14ac:dyDescent="0.2">
      <c r="A44" s="248">
        <v>1322018</v>
      </c>
      <c r="B44" s="248" t="s">
        <v>306</v>
      </c>
      <c r="C44" s="249">
        <v>1.0560324727067101</v>
      </c>
      <c r="D44" s="250">
        <v>120908.11</v>
      </c>
      <c r="E44" s="250">
        <v>22651.259509438001</v>
      </c>
      <c r="F44" s="250">
        <f t="shared" si="3"/>
        <v>23920.465589673193</v>
      </c>
      <c r="G44" s="250">
        <f t="shared" si="0"/>
        <v>2464.0760056632753</v>
      </c>
      <c r="H44" s="250">
        <f t="shared" si="1"/>
        <v>26384.541595336468</v>
      </c>
      <c r="I44" s="251">
        <f t="shared" si="2"/>
        <v>1.164815651171315</v>
      </c>
      <c r="J44" s="254"/>
      <c r="K44" s="246"/>
      <c r="L44" s="247"/>
      <c r="M44" s="253"/>
    </row>
    <row r="45" spans="1:13" s="228" customFormat="1" x14ac:dyDescent="0.2">
      <c r="A45" s="248">
        <v>6752018</v>
      </c>
      <c r="B45" s="248" t="s">
        <v>109</v>
      </c>
      <c r="C45" s="249">
        <v>0.99226978033244195</v>
      </c>
      <c r="D45" s="250">
        <v>4333487.8199999994</v>
      </c>
      <c r="E45" s="250">
        <v>643467.71470238897</v>
      </c>
      <c r="F45" s="250">
        <f t="shared" si="3"/>
        <v>638493.56791875791</v>
      </c>
      <c r="G45" s="250">
        <f t="shared" si="0"/>
        <v>88315.360798345573</v>
      </c>
      <c r="H45" s="250">
        <f t="shared" si="1"/>
        <v>726808.92871710344</v>
      </c>
      <c r="I45" s="251">
        <f t="shared" si="2"/>
        <v>1.1295188742348334</v>
      </c>
      <c r="J45" s="254"/>
      <c r="K45" s="246"/>
      <c r="L45" s="247"/>
      <c r="M45" s="253"/>
    </row>
    <row r="46" spans="1:13" s="228" customFormat="1" x14ac:dyDescent="0.2">
      <c r="A46" s="248">
        <v>6692018</v>
      </c>
      <c r="B46" s="248" t="s">
        <v>108</v>
      </c>
      <c r="C46" s="249">
        <v>1.01665222430834</v>
      </c>
      <c r="D46" s="250">
        <v>25096.48</v>
      </c>
      <c r="E46" s="250">
        <v>3961.2954204675598</v>
      </c>
      <c r="F46" s="250">
        <f t="shared" si="3"/>
        <v>4027.2598003607854</v>
      </c>
      <c r="G46" s="250">
        <f t="shared" si="0"/>
        <v>511.45977052001132</v>
      </c>
      <c r="H46" s="250">
        <f t="shared" si="1"/>
        <v>4538.7195708807967</v>
      </c>
      <c r="I46" s="251">
        <f t="shared" si="2"/>
        <v>1.1457664953312374</v>
      </c>
      <c r="J46" s="254"/>
      <c r="K46" s="246"/>
      <c r="L46" s="247"/>
      <c r="M46" s="253"/>
    </row>
    <row r="47" spans="1:13" s="228" customFormat="1" x14ac:dyDescent="0.2">
      <c r="A47" s="248">
        <v>3112018</v>
      </c>
      <c r="B47" s="248" t="s">
        <v>93</v>
      </c>
      <c r="C47" s="249">
        <v>1.02306506365537</v>
      </c>
      <c r="D47" s="250">
        <v>342282.94</v>
      </c>
      <c r="E47" s="250">
        <v>55871.317343932802</v>
      </c>
      <c r="F47" s="250">
        <f t="shared" si="3"/>
        <v>57159.992834979988</v>
      </c>
      <c r="G47" s="250">
        <f t="shared" si="0"/>
        <v>6975.6377765055022</v>
      </c>
      <c r="H47" s="250">
        <f t="shared" si="1"/>
        <v>64135.630611485489</v>
      </c>
      <c r="I47" s="251">
        <f t="shared" si="2"/>
        <v>1.1479169216053955</v>
      </c>
      <c r="J47" s="254"/>
      <c r="K47" s="246"/>
      <c r="L47" s="247"/>
      <c r="M47" s="253"/>
    </row>
    <row r="48" spans="1:13" s="228" customFormat="1" x14ac:dyDescent="0.2">
      <c r="A48" s="248">
        <v>862018</v>
      </c>
      <c r="B48" s="248" t="s">
        <v>73</v>
      </c>
      <c r="C48" s="249">
        <v>1.0765571996788399</v>
      </c>
      <c r="D48" s="250">
        <v>125387.45999999999</v>
      </c>
      <c r="E48" s="250">
        <v>14666.995127631801</v>
      </c>
      <c r="F48" s="250">
        <f t="shared" si="3"/>
        <v>15789.859202306479</v>
      </c>
      <c r="G48" s="250">
        <f t="shared" si="0"/>
        <v>2555.3639999588422</v>
      </c>
      <c r="H48" s="250">
        <f t="shared" si="1"/>
        <v>18345.223202265322</v>
      </c>
      <c r="I48" s="251">
        <f t="shared" si="2"/>
        <v>1.2507826615217146</v>
      </c>
      <c r="J48" s="254"/>
      <c r="K48" s="246"/>
      <c r="L48" s="247"/>
      <c r="M48" s="253"/>
    </row>
    <row r="49" spans="1:13" s="228" customFormat="1" x14ac:dyDescent="0.2">
      <c r="A49" s="248">
        <v>932018</v>
      </c>
      <c r="B49" s="248" t="s">
        <v>74</v>
      </c>
      <c r="C49" s="249">
        <v>1.07659160383344</v>
      </c>
      <c r="D49" s="250">
        <v>19115.259999999998</v>
      </c>
      <c r="E49" s="250">
        <v>4938.6109672886496</v>
      </c>
      <c r="F49" s="250">
        <f t="shared" si="3"/>
        <v>5316.8671019827034</v>
      </c>
      <c r="G49" s="250">
        <f t="shared" si="0"/>
        <v>389.56405412354047</v>
      </c>
      <c r="H49" s="250">
        <f t="shared" si="1"/>
        <v>5706.4311561062441</v>
      </c>
      <c r="I49" s="251">
        <f t="shared" si="2"/>
        <v>1.1554729040014131</v>
      </c>
      <c r="J49" s="254"/>
      <c r="K49" s="246"/>
      <c r="L49" s="247"/>
      <c r="M49" s="253"/>
    </row>
    <row r="50" spans="1:13" s="228" customFormat="1" x14ac:dyDescent="0.2">
      <c r="A50" s="248">
        <v>8522018</v>
      </c>
      <c r="B50" s="248" t="s">
        <v>113</v>
      </c>
      <c r="C50" s="249">
        <v>1.1124265559675901</v>
      </c>
      <c r="D50" s="250">
        <v>26167.08</v>
      </c>
      <c r="E50" s="250">
        <v>14158.646771211999</v>
      </c>
      <c r="F50" s="250">
        <f t="shared" si="3"/>
        <v>15750.454664861005</v>
      </c>
      <c r="G50" s="250">
        <f t="shared" si="0"/>
        <v>533.27832158050762</v>
      </c>
      <c r="H50" s="250">
        <f t="shared" si="1"/>
        <v>16283.732986441513</v>
      </c>
      <c r="I50" s="251">
        <f t="shared" si="2"/>
        <v>1.1500910538675444</v>
      </c>
      <c r="J50" s="254"/>
      <c r="K50" s="246"/>
      <c r="L50" s="247"/>
      <c r="M50" s="253"/>
    </row>
    <row r="51" spans="1:13" s="228" customFormat="1" x14ac:dyDescent="0.2">
      <c r="A51" s="248">
        <v>92018</v>
      </c>
      <c r="B51" s="248" t="s">
        <v>307</v>
      </c>
      <c r="C51" s="249">
        <v>1.1163344242784901</v>
      </c>
      <c r="D51" s="250">
        <v>70837.36</v>
      </c>
      <c r="E51" s="250">
        <v>8177.7456552611102</v>
      </c>
      <c r="F51" s="250">
        <f t="shared" si="3"/>
        <v>9129.0989879618355</v>
      </c>
      <c r="G51" s="250">
        <f t="shared" si="0"/>
        <v>1443.6470728103475</v>
      </c>
      <c r="H51" s="250">
        <f t="shared" si="1"/>
        <v>10572.746060772182</v>
      </c>
      <c r="I51" s="251">
        <f t="shared" si="2"/>
        <v>1.2928680478060921</v>
      </c>
      <c r="J51" s="254"/>
      <c r="K51" s="246"/>
      <c r="L51" s="247"/>
      <c r="M51" s="253"/>
    </row>
    <row r="52" spans="1:13" s="228" customFormat="1" x14ac:dyDescent="0.2">
      <c r="A52" s="248">
        <v>1642018</v>
      </c>
      <c r="B52" s="248" t="s">
        <v>81</v>
      </c>
      <c r="C52" s="249">
        <v>1.1540169014355699</v>
      </c>
      <c r="D52" s="250">
        <v>36999.329999999994</v>
      </c>
      <c r="E52" s="250">
        <v>10008.9615252236</v>
      </c>
      <c r="F52" s="250">
        <f t="shared" si="3"/>
        <v>11550.510765926374</v>
      </c>
      <c r="G52" s="250">
        <f t="shared" si="0"/>
        <v>754.03677452751003</v>
      </c>
      <c r="H52" s="250">
        <f t="shared" si="1"/>
        <v>12304.547540453885</v>
      </c>
      <c r="I52" s="251">
        <f t="shared" si="2"/>
        <v>1.2293530661942476</v>
      </c>
      <c r="J52" s="254"/>
      <c r="K52" s="246"/>
      <c r="L52" s="247"/>
      <c r="M52" s="253"/>
    </row>
    <row r="53" spans="1:13" s="228" customFormat="1" x14ac:dyDescent="0.2">
      <c r="A53" s="248">
        <v>5112018</v>
      </c>
      <c r="B53" s="248" t="s">
        <v>100</v>
      </c>
      <c r="C53" s="249">
        <v>1.16245156812418</v>
      </c>
      <c r="D53" s="250">
        <v>760153.27</v>
      </c>
      <c r="E53" s="250">
        <v>169993.782110061</v>
      </c>
      <c r="F53" s="250">
        <f t="shared" si="3"/>
        <v>197609.53858520059</v>
      </c>
      <c r="G53" s="250">
        <f t="shared" si="0"/>
        <v>15491.72700849825</v>
      </c>
      <c r="H53" s="250">
        <f t="shared" si="1"/>
        <v>213101.26559369883</v>
      </c>
      <c r="I53" s="251">
        <f t="shared" si="2"/>
        <v>1.2535827072529526</v>
      </c>
      <c r="J53" s="254"/>
      <c r="K53" s="246"/>
      <c r="L53" s="247"/>
      <c r="M53" s="253"/>
    </row>
    <row r="54" spans="1:13" s="228" customFormat="1" x14ac:dyDescent="0.2">
      <c r="A54" s="248">
        <v>1732018</v>
      </c>
      <c r="B54" s="248" t="s">
        <v>82</v>
      </c>
      <c r="C54" s="249">
        <v>1.41078838174274</v>
      </c>
      <c r="D54" s="250">
        <v>8682.9699999999993</v>
      </c>
      <c r="E54" s="250">
        <v>1139.73678903737</v>
      </c>
      <c r="F54" s="250">
        <f t="shared" si="3"/>
        <v>1607.927420218698</v>
      </c>
      <c r="G54" s="250">
        <f t="shared" si="0"/>
        <v>176.95668251611949</v>
      </c>
      <c r="H54" s="250">
        <f t="shared" si="1"/>
        <v>1784.8841027348176</v>
      </c>
      <c r="I54" s="251">
        <f t="shared" si="2"/>
        <v>1.5660493895633076</v>
      </c>
      <c r="J54" s="254"/>
      <c r="K54" s="246"/>
      <c r="L54" s="247"/>
      <c r="M54" s="253"/>
    </row>
    <row r="55" spans="1:13" s="228" customFormat="1" x14ac:dyDescent="0.2">
      <c r="A55" s="248">
        <v>1382018</v>
      </c>
      <c r="B55" s="248" t="s">
        <v>79</v>
      </c>
      <c r="C55" s="249">
        <v>1.41002323223986</v>
      </c>
      <c r="D55" s="250">
        <v>22875.49</v>
      </c>
      <c r="E55" s="250">
        <v>3394.7291366017298</v>
      </c>
      <c r="F55" s="250">
        <f t="shared" si="3"/>
        <v>4786.64694977</v>
      </c>
      <c r="G55" s="250">
        <f t="shared" si="0"/>
        <v>466.19656883884966</v>
      </c>
      <c r="H55" s="250">
        <f t="shared" si="1"/>
        <v>5252.84351860885</v>
      </c>
      <c r="I55" s="251">
        <f t="shared" si="2"/>
        <v>1.5473527657841866</v>
      </c>
      <c r="J55" s="254"/>
      <c r="K55" s="246"/>
      <c r="L55" s="247"/>
      <c r="M55" s="253"/>
    </row>
  </sheetData>
  <mergeCells count="1">
    <mergeCell ref="C1:I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4" ma:contentTypeDescription="Opprett et nytt dokument." ma:contentTypeScope="" ma:versionID="c627a5a4a0c14d16d0fcfb4cb2bc4538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6e1df7a0fb845aef958fc7ecf0021806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  <SharedWithUsers xmlns="286bd567-8383-458b-8b10-610e1dbf4dce">
      <UserInfo>
        <DisplayName>Mona Helen Heien</DisplayName>
        <AccountId>20</AccountId>
        <AccountType/>
      </UserInfo>
      <UserInfo>
        <DisplayName>Erik Due</DisplayName>
        <AccountId>73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DE0AD-7A29-48BD-8A0A-64F2466F6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6C474A-3B1E-450A-AF44-DCD8F1AAB11C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caf9241f-7654-46e4-b38c-0683f758443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86bd567-8383-458b-8b10-610e1dbf4d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DD8FDA-48DA-408D-A591-0A4ACB010B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Forutsetninger</vt:lpstr>
      <vt:lpstr>Inntektsramme NordLink</vt:lpstr>
      <vt:lpstr>Inntektsramme Statnett</vt:lpstr>
      <vt:lpstr>Analyse transmisjon</vt:lpstr>
      <vt:lpstr>Analyserres regional</vt:lpstr>
      <vt:lpstr>Referenter regional</vt:lpstr>
      <vt:lpstr>Data analyse regional</vt:lpstr>
      <vt:lpstr>Grunnlagsdata</vt:lpstr>
      <vt:lpstr>systemansvarskostnader</vt:lpstr>
      <vt:lpstr>Reberegning 2020</vt:lpstr>
      <vt:lpstr>kalibrering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Hilde Marit Elverum Kvile</dc:creator>
  <cp:keywords/>
  <dc:description/>
  <cp:lastModifiedBy>Hilde Marit Elverum Kvile</cp:lastModifiedBy>
  <cp:revision/>
  <dcterms:created xsi:type="dcterms:W3CDTF">2021-03-17T13:18:57Z</dcterms:created>
  <dcterms:modified xsi:type="dcterms:W3CDTF">2021-12-02T11:05:36Z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</Properties>
</file>