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emf" ContentType="image/x-emf"/>
  <Default Extension="wmf" ContentType="image/x-wmf"/>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3.xml" ContentType="application/vnd.ms-excel.controlproperties+xml"/>
  <Override PartName="/xl/ctrlProps/ctrlProp4.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bookViews>
    <workbookView xWindow="4725" yWindow="2415" windowWidth="24060" windowHeight="15180" activeTab="1"/>
  </bookViews>
  <sheets>
    <sheet name="Sluttrapport" sheetId="489" r:id="rId1"/>
    <sheet name="MmtData" sheetId="488" r:id="rId2"/>
    <sheet name="Kvalitetsbeskrivelse" sheetId="334" r:id="rId3"/>
    <sheet name="Hysopp kommentar" sheetId="335" r:id="rId4"/>
    <sheet name="HJELP" sheetId="490" r:id="rId5"/>
  </sheets>
  <functionGroups/>
  <definedNames>
    <definedName name="Bin_size" localSheetId="0">Sluttrapport!$AQ$24:$AQ$44</definedName>
    <definedName name="Bin_size">#REF!</definedName>
    <definedName name="BM" localSheetId="0">Sluttrapport!$AT$24:$AT$44</definedName>
    <definedName name="BM">#REF!</definedName>
    <definedName name="Dist_L" localSheetId="0">Sluttrapport!$AG$24:$AG$44</definedName>
    <definedName name="Dist_L">#REF!</definedName>
    <definedName name="Dist_R" localSheetId="0">Sluttrapport!$AI$24:$AI$44</definedName>
    <definedName name="Dist_R">#REF!</definedName>
    <definedName name="dQ_percent" localSheetId="0">Sluttrapport!$O$24:$O$44</definedName>
    <definedName name="dQ_percent">#REF!</definedName>
    <definedName name="Extrap_bottom" localSheetId="0">Sluttrapport!$AD$24:$AD$44</definedName>
    <definedName name="Extrap_bottom">#REF!</definedName>
    <definedName name="Extrap_coeff" localSheetId="0">Sluttrapport!$AE$24:$AE$44</definedName>
    <definedName name="Extrap_coeff">#REF!</definedName>
    <definedName name="Extrap_top" localSheetId="0">Sluttrapport!$AC$24:$AC$44</definedName>
    <definedName name="Extrap_top">#REF!</definedName>
    <definedName name="krdy" localSheetId="0">Sluttrapport!$F$9:$F$11</definedName>
    <definedName name="krdy">#REF!</definedName>
    <definedName name="Kvalitet" localSheetId="0">Kvalitetsbeskrivelse!$J$73:$J$76</definedName>
    <definedName name="Kvalitet">Kvalitetsbeskrivelse!$O$73:$O$76</definedName>
    <definedName name="LeftRight" localSheetId="0">Sluttrapport!$E$24:$E$44</definedName>
    <definedName name="LeftRight">#REF!</definedName>
    <definedName name="Num_seconds" localSheetId="0">Sluttrapport!$J$24:$J$44</definedName>
    <definedName name="Num_seconds">#REF!</definedName>
    <definedName name="NumEns" localSheetId="0">Sluttrapport!$AO$24:$AO$44</definedName>
    <definedName name="NumEns">#REF!</definedName>
    <definedName name="Q_bottom" localSheetId="0">Sluttrapport!$W$24:$W$44</definedName>
    <definedName name="Q_bottom">#REF!</definedName>
    <definedName name="Q_bt" localSheetId="0">Sluttrapport!$AU$24:$AU$44</definedName>
    <definedName name="Q_bt">#REF!</definedName>
    <definedName name="Q_edge_percent" localSheetId="0">Sluttrapport!$S$24:$S$44</definedName>
    <definedName name="Q_edge_percent">#REF!</definedName>
    <definedName name="Q_gga" localSheetId="0">Sluttrapport!$BA$24:$BA$44</definedName>
    <definedName name="Q_gga">#REF!</definedName>
    <definedName name="Q_left" localSheetId="0">Sluttrapport!$Y$24:$Y$44</definedName>
    <definedName name="Q_left">#REF!</definedName>
    <definedName name="Q_mb" localSheetId="0">Sluttrapport!$AW$24:$AW$44</definedName>
    <definedName name="Q_mb">#REF!</definedName>
    <definedName name="Q_meas_percent" localSheetId="0">Sluttrapport!$Q$24:$Q$44</definedName>
    <definedName name="Q_meas_percent">#REF!</definedName>
    <definedName name="Q_right" localSheetId="0">Sluttrapport!$AA$24:$AA$44</definedName>
    <definedName name="Q_right">#REF!</definedName>
    <definedName name="Q_top" localSheetId="0">Sluttrapport!$U$24:$U$44</definedName>
    <definedName name="Q_top">#REF!</definedName>
    <definedName name="Q_vtg" localSheetId="0">Sluttrapport!$AY$24:$AY$44</definedName>
    <definedName name="Q_vtg">#REF!</definedName>
    <definedName name="Qgga" localSheetId="0">Sluttrapport!$BA$24:$BA$50</definedName>
    <definedName name="Qgga">#REF!</definedName>
    <definedName name="T_end" localSheetId="0">Sluttrapport!$H$24:$H$44</definedName>
    <definedName name="T_end">#REF!</definedName>
    <definedName name="T_start" localSheetId="0">Sluttrapport!$F$24:$F$44</definedName>
    <definedName name="T_start">#REF!</definedName>
    <definedName name="Tot_Q" localSheetId="0">Sluttrapport!$L$24:$L$44</definedName>
    <definedName name="Tot_Q">#REF!</definedName>
    <definedName name="Total_A" localSheetId="0">Sluttrapport!$AM$24:$AM$44</definedName>
    <definedName name="Total_A">#REF!</definedName>
    <definedName name="TotQ" localSheetId="0">Sluttrapport!$L$24:$L$50</definedName>
    <definedName name="TotQ">#REF!</definedName>
    <definedName name="TrNo" localSheetId="0">Sluttrapport!$C$24:$C$44</definedName>
    <definedName name="TrNo">#REF!</definedName>
    <definedName name="_xlnm.Print_Area" localSheetId="0">Sluttrapport!$A$1:$BE$109</definedName>
    <definedName name="V_mean_water" localSheetId="0">Sluttrapport!$AK$24:$AK$44</definedName>
    <definedName name="V_mean_water">#REF!</definedName>
    <definedName name="WM" localSheetId="0">Sluttrapport!$AS$24:$AS$44</definedName>
    <definedName name="WM">#REF!</definedName>
  </definedNames>
  <calcPr calcId="125725"/>
</workbook>
</file>

<file path=xl/calcChain.xml><?xml version="1.0" encoding="utf-8"?>
<calcChain xmlns="http://schemas.openxmlformats.org/spreadsheetml/2006/main">
  <c r="F9" i="489"/>
  <c r="F10"/>
  <c r="A7" i="335" l="1"/>
  <c r="A11"/>
  <c r="A2" l="1"/>
  <c r="C70" i="334" l="1"/>
  <c r="P58"/>
  <c r="P59" s="1"/>
  <c r="A16" i="335" l="1"/>
  <c r="A14"/>
  <c r="A13"/>
  <c r="A10"/>
  <c r="A9"/>
  <c r="A8"/>
  <c r="A6"/>
  <c r="A5"/>
  <c r="A3"/>
  <c r="A4"/>
  <c r="AG66" i="489" l="1"/>
  <c r="I70" i="334"/>
  <c r="I65"/>
  <c r="I60"/>
  <c r="I59"/>
  <c r="I58"/>
  <c r="H69"/>
  <c r="H68"/>
  <c r="H67"/>
  <c r="H66"/>
  <c r="H64"/>
  <c r="H63"/>
  <c r="H62"/>
  <c r="H61"/>
  <c r="F70"/>
  <c r="H70" s="1"/>
  <c r="F69"/>
  <c r="I69" s="1"/>
  <c r="F68"/>
  <c r="I68" s="1"/>
  <c r="F67"/>
  <c r="I67" s="1"/>
  <c r="F66"/>
  <c r="I66" s="1"/>
  <c r="F65"/>
  <c r="H65" s="1"/>
  <c r="F64"/>
  <c r="I64" s="1"/>
  <c r="F63"/>
  <c r="I63" s="1"/>
  <c r="F62"/>
  <c r="I62" s="1"/>
  <c r="F61"/>
  <c r="I61" s="1"/>
  <c r="F60"/>
  <c r="H60" s="1"/>
  <c r="F59"/>
  <c r="H59" s="1"/>
  <c r="F58"/>
  <c r="H58" s="1"/>
  <c r="R62"/>
  <c r="R58"/>
  <c r="R60" s="1"/>
  <c r="R61" s="1"/>
  <c r="Q58"/>
  <c r="Q59" s="1"/>
  <c r="P65" s="1"/>
  <c r="P60"/>
  <c r="P61" s="1"/>
  <c r="M80"/>
  <c r="M79"/>
  <c r="M78"/>
  <c r="M77"/>
  <c r="M76"/>
  <c r="M75"/>
  <c r="M74"/>
  <c r="M73"/>
  <c r="M72"/>
  <c r="M71"/>
  <c r="M70"/>
  <c r="M69"/>
  <c r="M68"/>
  <c r="M67"/>
  <c r="M66"/>
  <c r="M65"/>
  <c r="M64"/>
  <c r="M63"/>
  <c r="M62"/>
  <c r="M61"/>
  <c r="M60"/>
  <c r="M59"/>
  <c r="M58"/>
  <c r="L80"/>
  <c r="L79"/>
  <c r="L78"/>
  <c r="L77"/>
  <c r="L76"/>
  <c r="L75"/>
  <c r="L74"/>
  <c r="L73"/>
  <c r="L72"/>
  <c r="L71"/>
  <c r="L70"/>
  <c r="L69"/>
  <c r="L68"/>
  <c r="L67"/>
  <c r="L66"/>
  <c r="L65"/>
  <c r="L64"/>
  <c r="L63"/>
  <c r="L62"/>
  <c r="L61"/>
  <c r="L60"/>
  <c r="L59"/>
  <c r="L58"/>
  <c r="K80"/>
  <c r="K79"/>
  <c r="K78"/>
  <c r="K77"/>
  <c r="K76"/>
  <c r="K75"/>
  <c r="K74"/>
  <c r="K73"/>
  <c r="K72"/>
  <c r="K71"/>
  <c r="K70"/>
  <c r="K69"/>
  <c r="K68"/>
  <c r="K67"/>
  <c r="K66"/>
  <c r="K65"/>
  <c r="K64"/>
  <c r="K63"/>
  <c r="K62"/>
  <c r="K61"/>
  <c r="K60"/>
  <c r="K59"/>
  <c r="K58"/>
  <c r="AG64" i="489"/>
  <c r="P63" i="334" l="1"/>
  <c r="P64"/>
  <c r="P66"/>
  <c r="Q60"/>
  <c r="Q61" s="1"/>
  <c r="R59"/>
  <c r="S59" s="1"/>
  <c r="H71"/>
  <c r="I71"/>
  <c r="C61" l="1"/>
  <c r="C62"/>
  <c r="C69"/>
  <c r="U59"/>
  <c r="T59"/>
  <c r="C75"/>
  <c r="C76" s="1"/>
  <c r="J73" i="489" l="1"/>
  <c r="A12" i="335" s="1"/>
  <c r="AG71" i="489" l="1"/>
  <c r="AG62" l="1"/>
  <c r="AG63"/>
  <c r="C63" i="334"/>
  <c r="AG70" i="489" l="1"/>
  <c r="A15" i="335"/>
</calcChain>
</file>

<file path=xl/comments1.xml><?xml version="1.0" encoding="utf-8"?>
<comments xmlns="http://schemas.openxmlformats.org/spreadsheetml/2006/main">
  <authors>
    <author>Kristoffer Florvaag-Dybvik</author>
  </authors>
  <commentList>
    <comment ref="BH1" authorId="0">
      <text>
        <r>
          <rPr>
            <b/>
            <sz val="8"/>
            <color indexed="81"/>
            <rFont val="Tahoma"/>
            <family val="2"/>
          </rPr>
          <t>Kristoffer Florvaag-Dybvik:</t>
        </r>
        <r>
          <rPr>
            <sz val="8"/>
            <color indexed="81"/>
            <rFont val="Tahoma"/>
            <family val="2"/>
          </rPr>
          <t xml:space="preserve">
Ikke endre disse cellene (BH1:BH4). De vises ikke på utskrift. Brukes i rullgardinlisten for kvalitet</t>
        </r>
      </text>
    </comment>
    <comment ref="F13" authorId="0">
      <text>
        <r>
          <rPr>
            <b/>
            <sz val="8"/>
            <color indexed="81"/>
            <rFont val="Tahoma"/>
            <family val="2"/>
          </rPr>
          <t>Stjerne (*) bak en verdi betyr at verdien ikke er den samme for alle transect</t>
        </r>
      </text>
    </comment>
    <comment ref="O13" authorId="0">
      <text>
        <r>
          <rPr>
            <b/>
            <sz val="8"/>
            <color indexed="81"/>
            <rFont val="Tahoma"/>
            <family val="2"/>
          </rPr>
          <t>Stjerne (*) bak en verdi betyr at verdien ikke er den samme for alle transect</t>
        </r>
      </text>
    </comment>
    <comment ref="F14" authorId="0">
      <text>
        <r>
          <rPr>
            <b/>
            <sz val="8"/>
            <color indexed="81"/>
            <rFont val="Tahoma"/>
            <family val="2"/>
          </rPr>
          <t>Serienummer lagres kun i site information i mmt-fila, og ikke for hvert transect. Dvs at om man bytter instrument under måling, vil kun serienummeret til det første synes i rapporten</t>
        </r>
      </text>
    </comment>
    <comment ref="O14" authorId="0">
      <text>
        <r>
          <rPr>
            <b/>
            <sz val="8"/>
            <color indexed="81"/>
            <rFont val="Tahoma"/>
            <family val="2"/>
          </rPr>
          <t>Stjerne (*) bak en verdi betyr at verdien ikke er den samme for alle transect</t>
        </r>
      </text>
    </comment>
    <comment ref="F15" authorId="0">
      <text>
        <r>
          <rPr>
            <b/>
            <sz val="8"/>
            <color indexed="81"/>
            <rFont val="Tahoma"/>
            <family val="2"/>
          </rPr>
          <t>Stjerne (*) bak en verdi betyr at verdien ikke er den samme for alle transect</t>
        </r>
      </text>
    </comment>
    <comment ref="O15" authorId="0">
      <text>
        <r>
          <rPr>
            <b/>
            <sz val="8"/>
            <color indexed="81"/>
            <rFont val="Tahoma"/>
            <family val="2"/>
          </rPr>
          <t>Stjerne (*) bak en verdi betyr at verdien ikke er den samme for alle transect</t>
        </r>
      </text>
    </comment>
    <comment ref="AD15" authorId="0">
      <text>
        <r>
          <rPr>
            <b/>
            <sz val="8"/>
            <color indexed="81"/>
            <rFont val="Tahoma"/>
            <family val="2"/>
          </rPr>
          <t>Stjerne (*) bak en verdi betyr at verdien ikke er den samme for alle transect</t>
        </r>
      </text>
    </comment>
  </commentList>
</comments>
</file>

<file path=xl/sharedStrings.xml><?xml version="1.0" encoding="utf-8"?>
<sst xmlns="http://schemas.openxmlformats.org/spreadsheetml/2006/main" count="409" uniqueCount="305">
  <si>
    <t>m</t>
  </si>
  <si>
    <t>Skalering</t>
  </si>
  <si>
    <t>Kommentar:</t>
  </si>
  <si>
    <t>m/s</t>
  </si>
  <si>
    <t>Vannføring</t>
  </si>
  <si>
    <t>Kriterier</t>
  </si>
  <si>
    <t>Magefølelse</t>
  </si>
  <si>
    <t>&gt; 5%</t>
  </si>
  <si>
    <t>Store sidetillegg</t>
  </si>
  <si>
    <t>Moving bed</t>
  </si>
  <si>
    <t>&gt; 8</t>
  </si>
  <si>
    <t>&gt; 12</t>
  </si>
  <si>
    <t>&lt; 8</t>
  </si>
  <si>
    <t>Karakter</t>
  </si>
  <si>
    <t>Alle</t>
  </si>
  <si>
    <t>Transect</t>
  </si>
  <si>
    <t>Varighet (snitt, sek)</t>
  </si>
  <si>
    <t>Varighet (snitt, min:sek)</t>
  </si>
  <si>
    <t>Directional error (m3/s)</t>
  </si>
  <si>
    <t>%</t>
  </si>
  <si>
    <t>Vannføringsrapport NVE</t>
  </si>
  <si>
    <t>Stasjon:</t>
  </si>
  <si>
    <t>Målestart:</t>
  </si>
  <si>
    <t>Vst før måling:</t>
  </si>
  <si>
    <t>Bredde:</t>
  </si>
  <si>
    <t xml:space="preserve">Utført av: </t>
  </si>
  <si>
    <t>Måleslutt:</t>
  </si>
  <si>
    <t>Areal:</t>
  </si>
  <si>
    <t>Kvalitet:</t>
  </si>
  <si>
    <t>Serie #:</t>
  </si>
  <si>
    <t>Blanking:</t>
  </si>
  <si>
    <t>ADCP Test:</t>
  </si>
  <si>
    <t>Firmware:</t>
  </si>
  <si>
    <t>Software:</t>
  </si>
  <si>
    <t>Målested:</t>
  </si>
  <si>
    <t>Tr. #</t>
  </si>
  <si>
    <t>Tid</t>
  </si>
  <si>
    <t>Extrap</t>
  </si>
  <si>
    <t>Mode</t>
  </si>
  <si>
    <t>Celle</t>
  </si>
  <si>
    <t>T</t>
  </si>
  <si>
    <t>B</t>
  </si>
  <si>
    <t>Eks</t>
  </si>
  <si>
    <t>str.</t>
  </si>
  <si>
    <t>Vurdering</t>
  </si>
  <si>
    <t xml:space="preserve">Denne </t>
  </si>
  <si>
    <t>Poeng</t>
  </si>
  <si>
    <t>God (3 )</t>
  </si>
  <si>
    <t>Middels (2 )</t>
  </si>
  <si>
    <t>Dårlig (1 )</t>
  </si>
  <si>
    <t>3=G; 2=M;  1=D</t>
  </si>
  <si>
    <t>målinga</t>
  </si>
  <si>
    <t>Vekt</t>
  </si>
  <si>
    <t>Se punkt 7</t>
  </si>
  <si>
    <t>Se punkt 8</t>
  </si>
  <si>
    <t>Subjektivt. Mye basert på feltarbeidet.</t>
  </si>
  <si>
    <t>0-2%</t>
  </si>
  <si>
    <t>2-5%</t>
  </si>
  <si>
    <t>Se punkt 3</t>
  </si>
  <si>
    <t>Nei, test utført.</t>
  </si>
  <si>
    <t>Ja, korrigert for/ Ikke testet</t>
  </si>
  <si>
    <t>Ja, ikke korrigert for</t>
  </si>
  <si>
    <t>Subjektivt, Viktigst ved mode 12</t>
  </si>
  <si>
    <t xml:space="preserve">0 - 5 </t>
  </si>
  <si>
    <t>8 - 12</t>
  </si>
  <si>
    <t>Middels</t>
  </si>
  <si>
    <t>Vst</t>
  </si>
  <si>
    <t>Vst etter måling:</t>
  </si>
  <si>
    <t>Q</t>
  </si>
  <si>
    <t>Q, kurve</t>
  </si>
  <si>
    <t>Instrument:</t>
  </si>
  <si>
    <t>ADCP t. (første):</t>
  </si>
  <si>
    <t>ADCP t. (siste):</t>
  </si>
  <si>
    <t>Forskjellige Q</t>
  </si>
  <si>
    <t>Q(bt)</t>
  </si>
  <si>
    <t>Q(vtg)</t>
  </si>
  <si>
    <t>Q(gga)</t>
  </si>
  <si>
    <t>VS</t>
  </si>
  <si>
    <t>HS</t>
  </si>
  <si>
    <t>Avstand</t>
  </si>
  <si>
    <t>Topp</t>
  </si>
  <si>
    <t>Bunn</t>
  </si>
  <si>
    <t>Norges 
vassdrags- 
og energidirektorat</t>
  </si>
  <si>
    <t>ADCP dyp</t>
  </si>
  <si>
    <t>Ref.</t>
  </si>
  <si>
    <t xml:space="preserve">Dato: </t>
  </si>
  <si>
    <t>Bin size</t>
  </si>
  <si>
    <t>bm</t>
  </si>
  <si>
    <t>wm</t>
  </si>
  <si>
    <t>Elv</t>
  </si>
  <si>
    <t>St.nr:</t>
  </si>
  <si>
    <t>Fra</t>
  </si>
  <si>
    <t>Sek.</t>
  </si>
  <si>
    <t>Kvalitetsskjema</t>
  </si>
  <si>
    <t>Vannstand</t>
  </si>
  <si>
    <t>Skalering/Tidsforskyving</t>
  </si>
  <si>
    <t>Directional error</t>
  </si>
  <si>
    <t>Andel dårlige ensembler</t>
  </si>
  <si>
    <t>Rotete shiptrack</t>
  </si>
  <si>
    <t>Rotete bunn</t>
  </si>
  <si>
    <t>CV (Std.avvik/middelQ)</t>
  </si>
  <si>
    <t>Tidsbruk</t>
  </si>
  <si>
    <t>Q(mb)</t>
  </si>
  <si>
    <t>Areal</t>
  </si>
  <si>
    <t>Denne</t>
  </si>
  <si>
    <t>(V*V)</t>
  </si>
  <si>
    <t>Left Q</t>
  </si>
  <si>
    <t>Right Q</t>
  </si>
  <si>
    <t>Total Q</t>
  </si>
  <si>
    <t>Start L</t>
  </si>
  <si>
    <t>Start R</t>
  </si>
  <si>
    <t>Vannføring (m3/s)</t>
  </si>
  <si>
    <t>Q målt (%)</t>
  </si>
  <si>
    <t>Sidetillegg Left (abs, m3/s)</t>
  </si>
  <si>
    <t>Sidetillegge Right (abs, m3/s)</t>
  </si>
  <si>
    <t>St. avvik</t>
  </si>
  <si>
    <t>Rotete hastightetsbilde</t>
  </si>
  <si>
    <t>God</t>
  </si>
  <si>
    <t>Dårlig</t>
  </si>
  <si>
    <t>Ubrukelig</t>
  </si>
  <si>
    <t>Passord: HH</t>
  </si>
  <si>
    <t>Utregning ift kvalitetsskjema (ikke rør):</t>
  </si>
  <si>
    <t>Kommentar</t>
  </si>
  <si>
    <t>Rotete hastighetsbilde</t>
  </si>
  <si>
    <t>0-20%</t>
  </si>
  <si>
    <t>20-40%</t>
  </si>
  <si>
    <t>&gt; 40%</t>
  </si>
  <si>
    <t>Subjektivt, se punkt 5</t>
  </si>
  <si>
    <t>Subjektivt, se punkt 9</t>
  </si>
  <si>
    <t>Målt Q:</t>
  </si>
  <si>
    <t>5-8</t>
  </si>
  <si>
    <t xml:space="preserve">Ekstrapolering </t>
  </si>
  <si>
    <t>Ekstrapolering</t>
  </si>
  <si>
    <t>HMS:</t>
  </si>
  <si>
    <t>% målt</t>
  </si>
  <si>
    <t>% side</t>
  </si>
  <si>
    <t>% avvik</t>
  </si>
  <si>
    <r>
      <rPr>
        <sz val="11"/>
        <color theme="1"/>
        <rFont val="Calibri"/>
        <family val="2"/>
      </rPr>
      <t>°</t>
    </r>
    <r>
      <rPr>
        <sz val="11"/>
        <color theme="1"/>
        <rFont val="Calibri"/>
        <family val="2"/>
        <scheme val="minor"/>
      </rPr>
      <t>C</t>
    </r>
  </si>
  <si>
    <t>m³/s</t>
  </si>
  <si>
    <r>
      <t>m</t>
    </r>
    <r>
      <rPr>
        <sz val="11"/>
        <color theme="1"/>
        <rFont val="Calibri"/>
        <family val="2"/>
      </rPr>
      <t>²</t>
    </r>
  </si>
  <si>
    <t>m²</t>
  </si>
  <si>
    <t>#</t>
  </si>
  <si>
    <t>ens</t>
  </si>
  <si>
    <t>Til</t>
  </si>
  <si>
    <t>LR</t>
  </si>
  <si>
    <t>Vann-temp.:</t>
  </si>
  <si>
    <t>Vst-endring</t>
  </si>
  <si>
    <t>Kompasskalibrering</t>
  </si>
  <si>
    <t xml:space="preserve">MB-test, loop </t>
  </si>
  <si>
    <t xml:space="preserve">MB-test, stasjonær </t>
  </si>
  <si>
    <t>Q, snitt</t>
  </si>
  <si>
    <t>Q, median</t>
  </si>
  <si>
    <t>Q % kurve</t>
  </si>
  <si>
    <t>Q, 100*std/snitt</t>
  </si>
  <si>
    <t>Snitthastighet:</t>
  </si>
  <si>
    <t>Makshastighet:</t>
  </si>
  <si>
    <t>Snittdyp:</t>
  </si>
  <si>
    <t>Maksdyp:</t>
  </si>
  <si>
    <t>(prosessert)</t>
  </si>
  <si>
    <t>Kritsik?</t>
  </si>
  <si>
    <t>Min av disse</t>
  </si>
  <si>
    <t>Snitt av disse</t>
  </si>
  <si>
    <t>fra Sluttrapport</t>
  </si>
  <si>
    <t>Kopi av karakter</t>
  </si>
  <si>
    <t>Moving bed-test</t>
  </si>
  <si>
    <t>Ubruklig</t>
  </si>
  <si>
    <t>PASSORD ARKBESKYTTELSE: HH</t>
  </si>
  <si>
    <t>Abs.verdier fra rapport</t>
  </si>
  <si>
    <t>Tid (t:m:s)</t>
  </si>
  <si>
    <t>ADCP-rapport.xlsm</t>
  </si>
  <si>
    <t>\\nve\fil\h\HH\Vannføringsmålinger\Akustisk</t>
  </si>
  <si>
    <t>Denne makroen henter data fra WinRiver-fil (*.mmt) og lager en rapport. Dessuten kan man</t>
  </si>
  <si>
    <t>Kun lage rapport</t>
  </si>
  <si>
    <t>Data leses nå inn i Excel-skjemaet.</t>
  </si>
  <si>
    <t>Velg et pent transect i WinRiver, trykk på konturplottet, og trykk Configure-&gt;Screen capture ... etc i WinRiver</t>
  </si>
  <si>
    <t>Trykk deretter på knappen "Lim inn skjermskudd fra utklippstavlen" i Excel-rapporten, og plottet man kopierte i WinRiver limes inn i rapporten.</t>
  </si>
  <si>
    <t>Sjekk at alt ser bra og riktig ut, og trykk deretter på knappen "Lagre (Excel og pdf)" i Excel-rapporten, og det kommer opp et forslag til katalog og filnavn. (Ofte synes ikke hele filnavnet. Klikk i så fall på det og trykk på venstre piltast). Når katalog og fil er som du vil ha det, trykk lagre og det lagres en Excel-fil og en pdf med samme navn.</t>
  </si>
  <si>
    <t>Lage rapport og lagre til Extrap-skjemaet</t>
  </si>
  <si>
    <t>Fremgangsmåte som "Kun lage rapport", men et par ting i tillegg.</t>
  </si>
  <si>
    <t>Dersom det ligger inne en måling med samme regine-main-dato får man spørsmål om hva man skal gjøre</t>
  </si>
  <si>
    <t>Man får spørsmål om hva slags vannføring man legger inn</t>
  </si>
  <si>
    <t>(1) Original Q. Q fra den fila man brukte til å samle data. Hvis filen har vært åpnet og lagret igjen med en annen versjon av WinRiver, så ikke velg dette. Den eneste måten vi kan få ut informasjon om innsamlings-software, er dersom den originale fila får være ubesudlet! Ikke velg dette dersom det er åpenbare feil i originalfila heller (f.eks. avbrutte transect som ikke ble valgt vekk i felt)</t>
  </si>
  <si>
    <t>(2) Ubearbeidet Q. Samme som (1), men åpnet, prosessert (uten å endre noe som helst) og lagret igjen med nyeste versjon av WinRiver</t>
  </si>
  <si>
    <t>(3) Bearbeidet Q. Eltet og knadd måling der man ikke har tatt med moving bed eller gjort noe med ekstrapoleringen</t>
  </si>
  <si>
    <t>(4) Bearbeidet Q med moving bed. Fremdeles uten Extrap.</t>
  </si>
  <si>
    <t>(5) Bearbeidet Q med moving bed OG Extrap</t>
  </si>
  <si>
    <t>Veiviser (wizzard)</t>
  </si>
  <si>
    <t>Denne er forhåpentligvis ganske selvforklarende. Det kommer en forklaring i hvert trinn som sier hva man skal gjøre før man trykker "Neste".</t>
  </si>
  <si>
    <t>Dersom måling ligger inne fra før, får du spørsmål om hva du vil gjøre. Velg "Slett og skriv" eller "Reprosessert"</t>
  </si>
  <si>
    <t>ADCP-rapport (ADCP_sluttrapport_versjon2.xlsm) finner dere her:</t>
  </si>
  <si>
    <t xml:space="preserve">Trykk på knappen "Åpne ADCP-fil (mmt)". </t>
  </si>
  <si>
    <t xml:space="preserve">Bla gjennom og velg mmt-fil. </t>
  </si>
  <si>
    <t>* Slett og skriv (Slette alle datafelter og skriv inn på nytt)</t>
  </si>
  <si>
    <t>* Skriv over (Skriv over gamle felter med nye verdier, men ikke slett felter der det ikke er informasjon i den nye fila)</t>
  </si>
  <si>
    <t>* Fyll ut tomme (Skriv inn ny informasjon bare der det ikke står noe fra før)</t>
  </si>
  <si>
    <t>* Reprosesserte (Dette er en re-prosessering av en tidligere måling. Skriv nye data til ny linje og merk data som reprosessert)</t>
  </si>
  <si>
    <t>* Avbryt (...avbryt!)</t>
  </si>
  <si>
    <t>* Denne makroen henter data fra WinRiver-fil (*.mmt) og lager en rapport. Dessuten kan man</t>
  </si>
  <si>
    <t>* Lime inn skjermskudd fra WinWriver som plasserer seg pent av seg selv</t>
  </si>
  <si>
    <t>* Lagre som Excel og pdf med default-filnavn med ca to tastetrykk</t>
  </si>
  <si>
    <t>* Starte en veileder (zizzard) som sier trinn for trinn hva man skal gjøre for å få inn alle data til Extrap-skjemaet. Dette er anbefalt fremgansgsmåte</t>
  </si>
  <si>
    <t>Hyd-wiki:</t>
  </si>
  <si>
    <t>http://hyd-wiki/index.php/Excel_med_makro#ADCP-rapport.xlsm</t>
  </si>
  <si>
    <t>H:\Faggrupper\Måleteknologi\Akustisk\ADCP\ComparisonMeasurements\Extrap</t>
  </si>
  <si>
    <t>Bane til Extrap-fil (Extrapskjema.xlsx)</t>
  </si>
  <si>
    <t>Etter trinn 4 (siste trinn) limer man inn skjermskudd og lagrer (Excel &amp; pdf), som beskrevet i kapittelet Kun lage rapport ovenfor.</t>
  </si>
  <si>
    <t>Resten av denne siden er kopi av teksten i HydWiki:</t>
  </si>
  <si>
    <t>Q u/ Extrap (m³/s)</t>
  </si>
  <si>
    <r>
      <t xml:space="preserve">...det holder å bla seg frem til denne fila en gang. Makroen husker det (vanligvis) til neste gang, så du trykker bare åpne uten å trenge å bla. 
</t>
    </r>
    <r>
      <rPr>
        <i/>
        <sz val="10"/>
        <rFont val="Arial"/>
        <family val="2"/>
      </rPr>
      <t>EDIT juni 2015: Dette er ikke et valg lenger. Katalog og navn er hard-kodet inn i makroen.</t>
    </r>
  </si>
  <si>
    <t>(første instr)</t>
  </si>
  <si>
    <t>Serienummer…</t>
  </si>
  <si>
    <t>Serienummer lagres kun i site information i mmt-fila, og ikke for hvert transect. Dvs at om man bytter instrument under måling, vil kun serienummeret til det første synes i rapporten</t>
  </si>
  <si>
    <t>Til innliming i relevante felter i Hysopp: (start-tid # slutt-tid # vst før # vst etter # serienr # Q u/extrap #  Q m/extrap # Bredde # Areal</t>
  </si>
  <si>
    <t>Prosessert av:</t>
  </si>
  <si>
    <t>2.15</t>
  </si>
  <si>
    <t>BT</t>
  </si>
  <si>
    <t>N/A</t>
  </si>
  <si>
    <t>L</t>
  </si>
  <si>
    <t>R</t>
  </si>
  <si>
    <t>pwr</t>
  </si>
  <si>
    <t>Number</t>
  </si>
  <si>
    <t>Name</t>
  </si>
  <si>
    <t>Measurement_Date</t>
  </si>
  <si>
    <t>Mmt-file</t>
  </si>
  <si>
    <t>Outside_Gage_Height</t>
  </si>
  <si>
    <t>Gage_Height_Change</t>
  </si>
  <si>
    <t>WR version (last processed)</t>
  </si>
  <si>
    <t>ADCPSerialNmb</t>
  </si>
  <si>
    <t>Party</t>
  </si>
  <si>
    <t>ProcessedBy</t>
  </si>
  <si>
    <t>Description</t>
  </si>
  <si>
    <t>Reference</t>
  </si>
  <si>
    <t>Water_Temperature</t>
  </si>
  <si>
    <t>Remarks</t>
  </si>
  <si>
    <t>RG-test(s)</t>
  </si>
  <si>
    <t>CompCal(s)</t>
  </si>
  <si>
    <t>Loop MB-test (num/checked)</t>
  </si>
  <si>
    <t>Yes</t>
  </si>
  <si>
    <t>FileName</t>
  </si>
  <si>
    <t>TransectNmb</t>
  </si>
  <si>
    <t>BeginLeft</t>
  </si>
  <si>
    <t>StartTime</t>
  </si>
  <si>
    <t>EndTime</t>
  </si>
  <si>
    <t>TotalNmbEnsembles</t>
  </si>
  <si>
    <t>TotalBadEnsembles</t>
  </si>
  <si>
    <t>TotalQ</t>
  </si>
  <si>
    <t>MeasuredQ</t>
  </si>
  <si>
    <t>TopQ</t>
  </si>
  <si>
    <t>BottomQ</t>
  </si>
  <si>
    <t>LeftQ</t>
  </si>
  <si>
    <t>RightQ</t>
  </si>
  <si>
    <t>LeftDistance</t>
  </si>
  <si>
    <t>RightDistance</t>
  </si>
  <si>
    <t>Width</t>
  </si>
  <si>
    <t>TotalArea</t>
  </si>
  <si>
    <t>QperArea</t>
  </si>
  <si>
    <t>MeanRiverVel</t>
  </si>
  <si>
    <t>MaxWaterDepth</t>
  </si>
  <si>
    <t>MeanWaterDepth</t>
  </si>
  <si>
    <t>MaxWaterSpeed</t>
  </si>
  <si>
    <t>MeanBoatSpeed</t>
  </si>
  <si>
    <t>FlowDirection</t>
  </si>
  <si>
    <t>WTMode</t>
  </si>
  <si>
    <t>BTMode</t>
  </si>
  <si>
    <t>BinSize</t>
  </si>
  <si>
    <t>BlankingDistance</t>
  </si>
  <si>
    <t>ADCP_FW_Version</t>
  </si>
  <si>
    <t>ADCP_Type</t>
  </si>
  <si>
    <t>Power_Curve_Coef</t>
  </si>
  <si>
    <t>Top_Discharge_Estimate</t>
  </si>
  <si>
    <t>Bottom_Discharge_Estimate</t>
  </si>
  <si>
    <t>ADCP_Transducer_Depth</t>
  </si>
  <si>
    <t>ADCPTemperature</t>
  </si>
  <si>
    <t>GGA#TotalQ</t>
  </si>
  <si>
    <t>VTG#TotalQ</t>
  </si>
  <si>
    <t>BottomTrackDischarge</t>
  </si>
  <si>
    <t>CorrectedDischarge</t>
  </si>
  <si>
    <t>10.17</t>
  </si>
  <si>
    <t>RG-adcp</t>
  </si>
  <si>
    <t>dT</t>
  </si>
  <si>
    <t>measQ_Percent</t>
  </si>
  <si>
    <t>% edge Q</t>
  </si>
  <si>
    <t>dQ_Percent</t>
  </si>
  <si>
    <t>abs_dQ_Percent</t>
  </si>
  <si>
    <t>Top_Discharge_Estimate_word</t>
  </si>
  <si>
    <t>Bottom_Discharge_Estimate_word</t>
  </si>
  <si>
    <t>Mean</t>
  </si>
  <si>
    <t>Median</t>
  </si>
  <si>
    <t>StDev</t>
  </si>
  <si>
    <t>100*StDev/Mean</t>
  </si>
  <si>
    <t>Sum</t>
  </si>
  <si>
    <t>Min</t>
  </si>
  <si>
    <t>Max</t>
  </si>
  <si>
    <t>019_0109</t>
  </si>
  <si>
    <t>Rygene</t>
  </si>
  <si>
    <t>FWE/HRY</t>
  </si>
  <si>
    <t>HRY</t>
  </si>
  <si>
    <t>019_0109_Rygene002</t>
  </si>
  <si>
    <t>019_0109_Rygene003</t>
  </si>
  <si>
    <t>019_0109_Rygene004</t>
  </si>
  <si>
    <t>019_0109_Rygene005</t>
  </si>
  <si>
    <t>019_0109_Rygene006</t>
  </si>
  <si>
    <t>019_0109_Rygene007</t>
  </si>
  <si>
    <t>019_0109_Rygene_2.mmt</t>
  </si>
  <si>
    <t>Samme som i går</t>
  </si>
</sst>
</file>

<file path=xl/styles.xml><?xml version="1.0" encoding="utf-8"?>
<styleSheet xmlns="http://schemas.openxmlformats.org/spreadsheetml/2006/main">
  <numFmts count="11">
    <numFmt numFmtId="43" formatCode="_ * #,##0.00_ ;_ * \-#,##0.00_ ;_ * &quot;-&quot;??_ ;_ @_ "/>
    <numFmt numFmtId="164" formatCode="0.000"/>
    <numFmt numFmtId="165" formatCode="0.0"/>
    <numFmt numFmtId="166" formatCode="hh:mm:ss;@"/>
    <numFmt numFmtId="167" formatCode="[h]:mm;@"/>
    <numFmt numFmtId="168" formatCode="ddd\ dd\.mm\.yyyy;@"/>
    <numFmt numFmtId="169" formatCode="dd\.mm\.yyyy;@"/>
    <numFmt numFmtId="170" formatCode="[$-414]d/mmmm/yyyy;@"/>
    <numFmt numFmtId="171" formatCode="[hh]:mm"/>
    <numFmt numFmtId="172" formatCode="0.0000"/>
    <numFmt numFmtId="173" formatCode="[h]:mm:ss;@"/>
  </numFmts>
  <fonts count="4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Times New Roman"/>
      <family val="1"/>
    </font>
    <font>
      <b/>
      <sz val="10"/>
      <name val="Arial"/>
      <family val="2"/>
    </font>
    <font>
      <sz val="10"/>
      <name val="Arial"/>
      <family val="2"/>
    </font>
    <font>
      <sz val="11"/>
      <name val="Calibri"/>
      <family val="2"/>
      <scheme val="minor"/>
    </font>
    <font>
      <b/>
      <sz val="11"/>
      <color theme="1"/>
      <name val="Calibri"/>
      <family val="2"/>
      <scheme val="minor"/>
    </font>
    <font>
      <b/>
      <sz val="10"/>
      <color rgb="FF000000"/>
      <name val="Arial"/>
      <family val="2"/>
    </font>
    <font>
      <b/>
      <sz val="14"/>
      <color theme="1"/>
      <name val="Calibri"/>
      <family val="2"/>
      <scheme val="minor"/>
    </font>
    <font>
      <b/>
      <sz val="16"/>
      <color theme="1"/>
      <name val="Calibri"/>
      <family val="2"/>
      <scheme val="minor"/>
    </font>
    <font>
      <b/>
      <sz val="20"/>
      <color theme="1"/>
      <name val="Calibri"/>
      <family val="2"/>
      <scheme val="minor"/>
    </font>
    <font>
      <b/>
      <sz val="12"/>
      <color theme="1"/>
      <name val="Calibri"/>
      <family val="2"/>
      <scheme val="minor"/>
    </font>
    <font>
      <sz val="11"/>
      <color theme="3" tint="0.39997558519241921"/>
      <name val="Calibri"/>
      <family val="2"/>
      <scheme val="minor"/>
    </font>
    <font>
      <b/>
      <sz val="11"/>
      <name val="Calibri"/>
      <family val="2"/>
      <scheme val="minor"/>
    </font>
    <font>
      <sz val="10"/>
      <color theme="1"/>
      <name val="Calibri"/>
      <family val="2"/>
      <scheme val="minor"/>
    </font>
    <font>
      <sz val="11"/>
      <color rgb="FFFF0000"/>
      <name val="Calibri"/>
      <family val="2"/>
      <scheme val="minor"/>
    </font>
    <font>
      <sz val="10"/>
      <color rgb="FF000000"/>
      <name val="Arial"/>
      <family val="2"/>
    </font>
    <font>
      <b/>
      <sz val="10"/>
      <color theme="0" tint="-0.14999847407452621"/>
      <name val="Arial"/>
      <family val="2"/>
    </font>
    <font>
      <sz val="10"/>
      <color rgb="FFFF0000"/>
      <name val="Arial"/>
      <family val="2"/>
    </font>
    <font>
      <sz val="11"/>
      <color theme="1"/>
      <name val="Calibri"/>
      <family val="2"/>
    </font>
    <font>
      <sz val="9"/>
      <color theme="1"/>
      <name val="Calibri"/>
      <family val="2"/>
      <scheme val="minor"/>
    </font>
    <font>
      <sz val="12"/>
      <color theme="1"/>
      <name val="Calibri"/>
      <family val="2"/>
      <scheme val="minor"/>
    </font>
    <font>
      <sz val="8"/>
      <name val="Arial"/>
      <family val="2"/>
    </font>
    <font>
      <sz val="8"/>
      <color indexed="81"/>
      <name val="Tahoma"/>
      <family val="2"/>
    </font>
    <font>
      <b/>
      <sz val="8"/>
      <color indexed="81"/>
      <name val="Tahoma"/>
      <family val="2"/>
    </font>
    <font>
      <sz val="11"/>
      <color theme="0" tint="-0.14999847407452621"/>
      <name val="Calibri"/>
      <family val="2"/>
      <scheme val="minor"/>
    </font>
    <font>
      <sz val="10"/>
      <color theme="0" tint="-0.14999847407452621"/>
      <name val="Arial"/>
      <family val="2"/>
    </font>
    <font>
      <u/>
      <sz val="10"/>
      <color theme="10"/>
      <name val="Arial"/>
      <family val="2"/>
    </font>
    <font>
      <i/>
      <sz val="10"/>
      <name val="Arial"/>
      <family val="2"/>
    </font>
    <font>
      <b/>
      <i/>
      <sz val="10"/>
      <name val="Arial"/>
      <family val="2"/>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FFFF00"/>
        <bgColor indexed="64"/>
      </patternFill>
    </fill>
  </fills>
  <borders count="27">
    <border>
      <left/>
      <right/>
      <top/>
      <bottom/>
      <diagonal/>
    </border>
    <border>
      <left/>
      <right style="thin">
        <color indexed="64"/>
      </right>
      <top/>
      <bottom/>
      <diagonal/>
    </border>
    <border>
      <left/>
      <right/>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s>
  <cellStyleXfs count="34">
    <xf numFmtId="0" fontId="0" fillId="0" borderId="0"/>
    <xf numFmtId="0" fontId="18" fillId="0" borderId="0"/>
    <xf numFmtId="0" fontId="17" fillId="0" borderId="0"/>
    <xf numFmtId="0" fontId="22" fillId="0" borderId="0"/>
    <xf numFmtId="43" fontId="22" fillId="0" borderId="0" applyFont="0" applyFill="0" applyBorder="0" applyAlignment="0" applyProtection="0"/>
    <xf numFmtId="0" fontId="16" fillId="0" borderId="0"/>
    <xf numFmtId="0" fontId="19" fillId="0" borderId="0"/>
    <xf numFmtId="43" fontId="19" fillId="0" borderId="0" applyFont="0" applyFill="0" applyBorder="0" applyAlignment="0" applyProtection="0"/>
    <xf numFmtId="0" fontId="16" fillId="0" borderId="0"/>
    <xf numFmtId="0" fontId="16" fillId="0" borderId="0"/>
    <xf numFmtId="0" fontId="19" fillId="0" borderId="0"/>
    <xf numFmtId="43" fontId="19" fillId="0" borderId="0" applyFont="0" applyFill="0" applyBorder="0" applyAlignment="0" applyProtection="0"/>
    <xf numFmtId="9" fontId="19" fillId="0" borderId="0" applyFont="0" applyFill="0" applyBorder="0" applyAlignment="0" applyProtection="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45" fillId="0" borderId="0" applyNumberFormat="0" applyFill="0" applyBorder="0" applyAlignment="0" applyProtection="0">
      <alignment vertical="top"/>
      <protection locked="0"/>
    </xf>
  </cellStyleXfs>
  <cellXfs count="379">
    <xf numFmtId="0" fontId="0" fillId="0" borderId="0" xfId="0"/>
    <xf numFmtId="0" fontId="0" fillId="0" borderId="0" xfId="0"/>
    <xf numFmtId="0" fontId="19" fillId="0" borderId="0" xfId="10"/>
    <xf numFmtId="0" fontId="21" fillId="0" borderId="0" xfId="10" applyFont="1"/>
    <xf numFmtId="0" fontId="19" fillId="0" borderId="0" xfId="10" applyFont="1"/>
    <xf numFmtId="1" fontId="19" fillId="0" borderId="0" xfId="10" applyNumberFormat="1"/>
    <xf numFmtId="164" fontId="19" fillId="0" borderId="0" xfId="10" applyNumberFormat="1"/>
    <xf numFmtId="2" fontId="19" fillId="0" borderId="0" xfId="10" applyNumberFormat="1"/>
    <xf numFmtId="0" fontId="21" fillId="0" borderId="0" xfId="10" applyFont="1" applyFill="1" applyBorder="1"/>
    <xf numFmtId="9" fontId="21" fillId="0" borderId="0" xfId="10" applyNumberFormat="1" applyFont="1"/>
    <xf numFmtId="167" fontId="19" fillId="0" borderId="0" xfId="10" applyNumberFormat="1"/>
    <xf numFmtId="0" fontId="19" fillId="0" borderId="0" xfId="10"/>
    <xf numFmtId="0" fontId="21" fillId="0" borderId="0" xfId="10" applyFont="1"/>
    <xf numFmtId="0" fontId="21" fillId="0" borderId="4" xfId="10" applyFont="1" applyBorder="1" applyAlignment="1">
      <alignment horizontal="center"/>
    </xf>
    <xf numFmtId="0" fontId="25" fillId="0" borderId="0" xfId="10" applyFont="1" applyAlignment="1">
      <alignment horizontal="left" readingOrder="1"/>
    </xf>
    <xf numFmtId="0" fontId="34" fillId="0" borderId="0" xfId="10" applyFont="1" applyAlignment="1">
      <alignment horizontal="left" readingOrder="1"/>
    </xf>
    <xf numFmtId="0" fontId="19" fillId="0" borderId="0" xfId="10" applyFont="1"/>
    <xf numFmtId="0" fontId="19" fillId="0" borderId="0" xfId="10" applyFont="1" applyAlignment="1">
      <alignment horizontal="left" readingOrder="1"/>
    </xf>
    <xf numFmtId="0" fontId="21" fillId="0" borderId="0" xfId="10" applyFont="1" applyAlignment="1">
      <alignment horizontal="left" readingOrder="1"/>
    </xf>
    <xf numFmtId="0" fontId="23" fillId="0" borderId="4" xfId="26" applyFont="1" applyBorder="1" applyAlignment="1">
      <alignment horizontal="center"/>
    </xf>
    <xf numFmtId="0" fontId="23" fillId="0" borderId="11" xfId="26" applyFont="1" applyBorder="1" applyAlignment="1">
      <alignment horizontal="center"/>
    </xf>
    <xf numFmtId="0" fontId="23" fillId="3" borderId="4" xfId="26" applyFont="1" applyFill="1" applyBorder="1" applyAlignment="1">
      <alignment vertical="top"/>
    </xf>
    <xf numFmtId="0" fontId="23" fillId="3" borderId="4" xfId="26" applyFont="1" applyFill="1" applyBorder="1" applyAlignment="1"/>
    <xf numFmtId="1" fontId="23" fillId="0" borderId="4" xfId="26" applyNumberFormat="1" applyFont="1" applyBorder="1" applyAlignment="1">
      <alignment horizontal="center"/>
    </xf>
    <xf numFmtId="0" fontId="23" fillId="0" borderId="4" xfId="26" applyFont="1" applyFill="1" applyBorder="1" applyAlignment="1">
      <alignment horizontal="center"/>
    </xf>
    <xf numFmtId="0" fontId="23" fillId="3" borderId="11" xfId="26" applyFont="1" applyFill="1" applyBorder="1" applyAlignment="1"/>
    <xf numFmtId="0" fontId="21" fillId="0" borderId="0" xfId="10" applyFont="1" applyFill="1" applyBorder="1"/>
    <xf numFmtId="9" fontId="21" fillId="0" borderId="0" xfId="10" applyNumberFormat="1" applyFont="1"/>
    <xf numFmtId="0" fontId="35" fillId="2" borderId="0" xfId="10" applyFont="1" applyFill="1" applyAlignment="1">
      <alignment horizontal="left" readingOrder="1"/>
    </xf>
    <xf numFmtId="0" fontId="23" fillId="0" borderId="4" xfId="26" applyFont="1" applyBorder="1" applyAlignment="1">
      <alignment horizontal="center"/>
    </xf>
    <xf numFmtId="0" fontId="23" fillId="0" borderId="4" xfId="26" applyFont="1" applyFill="1" applyBorder="1" applyAlignment="1">
      <alignment horizontal="center"/>
    </xf>
    <xf numFmtId="10" fontId="23" fillId="0" borderId="4" xfId="26" applyNumberFormat="1" applyFont="1" applyFill="1" applyBorder="1" applyAlignment="1">
      <alignment horizontal="center"/>
    </xf>
    <xf numFmtId="10" fontId="23" fillId="0" borderId="4" xfId="26" applyNumberFormat="1" applyFont="1" applyFill="1" applyBorder="1" applyAlignment="1">
      <alignment horizontal="center"/>
    </xf>
    <xf numFmtId="46" fontId="23" fillId="0" borderId="4" xfId="26" applyNumberFormat="1" applyFont="1" applyFill="1" applyBorder="1" applyAlignment="1">
      <alignment horizontal="center"/>
    </xf>
    <xf numFmtId="0" fontId="19" fillId="0" borderId="0" xfId="10"/>
    <xf numFmtId="0" fontId="19" fillId="0" borderId="4" xfId="10" applyBorder="1"/>
    <xf numFmtId="164" fontId="19" fillId="0" borderId="0" xfId="10" applyNumberFormat="1"/>
    <xf numFmtId="164" fontId="19" fillId="0" borderId="0" xfId="10" applyNumberFormat="1"/>
    <xf numFmtId="2" fontId="19" fillId="0" borderId="0" xfId="10" applyNumberFormat="1"/>
    <xf numFmtId="167" fontId="19" fillId="0" borderId="0" xfId="10" applyNumberFormat="1"/>
    <xf numFmtId="0" fontId="0" fillId="2" borderId="0" xfId="0" applyFill="1" applyBorder="1"/>
    <xf numFmtId="2" fontId="0" fillId="2" borderId="0" xfId="0" applyNumberFormat="1" applyFill="1" applyBorder="1"/>
    <xf numFmtId="164" fontId="0" fillId="2" borderId="0" xfId="0" applyNumberFormat="1" applyFill="1" applyBorder="1"/>
    <xf numFmtId="0" fontId="20" fillId="4" borderId="26" xfId="10" applyFont="1" applyFill="1" applyBorder="1" applyAlignment="1">
      <alignment horizontal="left"/>
    </xf>
    <xf numFmtId="0" fontId="20" fillId="4" borderId="26" xfId="10" applyNumberFormat="1" applyFont="1" applyFill="1" applyBorder="1" applyAlignment="1">
      <alignment horizontal="left"/>
    </xf>
    <xf numFmtId="0" fontId="19" fillId="0" borderId="0" xfId="10" applyAlignment="1">
      <alignment vertical="top" wrapText="1"/>
    </xf>
    <xf numFmtId="0" fontId="13" fillId="0" borderId="20" xfId="29" applyBorder="1" applyAlignment="1">
      <alignment vertical="top" wrapText="1"/>
    </xf>
    <xf numFmtId="0" fontId="13" fillId="0" borderId="2" xfId="29" applyBorder="1" applyAlignment="1">
      <alignment vertical="top" wrapText="1"/>
    </xf>
    <xf numFmtId="0" fontId="13" fillId="0" borderId="19" xfId="29" applyBorder="1" applyAlignment="1">
      <alignment vertical="top" wrapText="1"/>
    </xf>
    <xf numFmtId="0" fontId="13" fillId="0" borderId="18" xfId="29" applyBorder="1" applyAlignment="1">
      <alignment vertical="top" wrapText="1"/>
    </xf>
    <xf numFmtId="0" fontId="13" fillId="0" borderId="0" xfId="29" applyAlignment="1">
      <alignment vertical="top" wrapText="1"/>
    </xf>
    <xf numFmtId="0" fontId="13" fillId="0" borderId="17" xfId="29" applyBorder="1" applyAlignment="1">
      <alignment vertical="top" wrapText="1"/>
    </xf>
    <xf numFmtId="0" fontId="24" fillId="0" borderId="0" xfId="29" applyFont="1" applyBorder="1" applyAlignment="1">
      <alignment vertical="top" wrapText="1"/>
    </xf>
    <xf numFmtId="0" fontId="13" fillId="0" borderId="0" xfId="29" applyBorder="1" applyAlignment="1">
      <alignment vertical="top" wrapText="1"/>
    </xf>
    <xf numFmtId="0" fontId="13" fillId="0" borderId="0" xfId="29" applyBorder="1" applyAlignment="1">
      <alignment horizontal="center" vertical="top" wrapText="1"/>
    </xf>
    <xf numFmtId="0" fontId="24" fillId="0" borderId="0" xfId="30" applyFont="1" applyBorder="1" applyAlignment="1">
      <alignment vertical="top" wrapText="1"/>
    </xf>
    <xf numFmtId="0" fontId="30" fillId="0" borderId="0" xfId="29" applyFont="1" applyBorder="1" applyAlignment="1">
      <alignment vertical="top" wrapText="1"/>
    </xf>
    <xf numFmtId="0" fontId="23" fillId="0" borderId="0" xfId="29" applyFont="1" applyBorder="1" applyAlignment="1">
      <alignment vertical="top" wrapText="1"/>
    </xf>
    <xf numFmtId="0" fontId="33" fillId="0" borderId="0" xfId="29" applyFont="1" applyBorder="1" applyAlignment="1">
      <alignment vertical="top" wrapText="1"/>
    </xf>
    <xf numFmtId="0" fontId="31" fillId="0" borderId="0" xfId="29" applyFont="1" applyBorder="1" applyAlignment="1">
      <alignment vertical="top" wrapText="1"/>
    </xf>
    <xf numFmtId="0" fontId="36" fillId="0" borderId="0" xfId="10" applyFont="1" applyAlignment="1">
      <alignment vertical="top" wrapText="1"/>
    </xf>
    <xf numFmtId="0" fontId="33" fillId="0" borderId="0" xfId="29" applyFont="1" applyAlignment="1">
      <alignment vertical="top" wrapText="1"/>
    </xf>
    <xf numFmtId="0" fontId="13" fillId="0" borderId="16" xfId="29" applyBorder="1" applyAlignment="1">
      <alignment vertical="top" wrapText="1"/>
    </xf>
    <xf numFmtId="0" fontId="13" fillId="0" borderId="15" xfId="29" applyBorder="1" applyAlignment="1">
      <alignment vertical="top" wrapText="1"/>
    </xf>
    <xf numFmtId="0" fontId="13" fillId="0" borderId="14" xfId="29" applyBorder="1" applyAlignment="1">
      <alignment vertical="top" wrapText="1"/>
    </xf>
    <xf numFmtId="0" fontId="13" fillId="0" borderId="0" xfId="31" applyBorder="1" applyAlignment="1">
      <alignment vertical="top" wrapText="1"/>
    </xf>
    <xf numFmtId="0" fontId="13" fillId="0" borderId="20" xfId="31" applyBorder="1" applyAlignment="1">
      <alignment vertical="top" wrapText="1"/>
    </xf>
    <xf numFmtId="0" fontId="13" fillId="0" borderId="2" xfId="31" applyBorder="1" applyAlignment="1">
      <alignment vertical="top" wrapText="1"/>
    </xf>
    <xf numFmtId="0" fontId="13" fillId="0" borderId="19" xfId="31" applyBorder="1" applyAlignment="1">
      <alignment vertical="top" wrapText="1"/>
    </xf>
    <xf numFmtId="0" fontId="13" fillId="0" borderId="18" xfId="31" applyBorder="1" applyAlignment="1">
      <alignment vertical="top" wrapText="1"/>
    </xf>
    <xf numFmtId="0" fontId="13" fillId="0" borderId="0" xfId="31" applyAlignment="1">
      <alignment vertical="top" wrapText="1"/>
    </xf>
    <xf numFmtId="0" fontId="13" fillId="0" borderId="17" xfId="31" applyBorder="1" applyAlignment="1">
      <alignment vertical="top" wrapText="1"/>
    </xf>
    <xf numFmtId="0" fontId="19" fillId="0" borderId="0" xfId="10" applyBorder="1" applyAlignment="1">
      <alignment vertical="top" wrapText="1"/>
    </xf>
    <xf numFmtId="0" fontId="13" fillId="0" borderId="0" xfId="31" applyFont="1" applyFill="1" applyBorder="1" applyAlignment="1">
      <alignment vertical="top" wrapText="1"/>
    </xf>
    <xf numFmtId="0" fontId="13" fillId="0" borderId="0" xfId="31" applyFill="1" applyAlignment="1">
      <alignment vertical="top" wrapText="1"/>
    </xf>
    <xf numFmtId="0" fontId="19" fillId="0" borderId="0" xfId="10" applyFill="1" applyAlignment="1">
      <alignment vertical="top" wrapText="1"/>
    </xf>
    <xf numFmtId="165" fontId="13" fillId="0" borderId="0" xfId="31" applyNumberFormat="1" applyFill="1" applyAlignment="1">
      <alignment vertical="top" wrapText="1"/>
    </xf>
    <xf numFmtId="166" fontId="13" fillId="0" borderId="0" xfId="31" applyNumberFormat="1" applyFill="1" applyAlignment="1">
      <alignment vertical="top" wrapText="1"/>
    </xf>
    <xf numFmtId="0" fontId="19" fillId="0" borderId="10" xfId="10" applyFill="1" applyBorder="1" applyAlignment="1">
      <alignment vertical="top" wrapText="1"/>
    </xf>
    <xf numFmtId="0" fontId="19" fillId="0" borderId="6" xfId="10" applyFill="1" applyBorder="1" applyAlignment="1">
      <alignment vertical="top" wrapText="1"/>
    </xf>
    <xf numFmtId="0" fontId="19" fillId="0" borderId="5" xfId="10" applyFill="1" applyBorder="1" applyAlignment="1">
      <alignment vertical="top" wrapText="1"/>
    </xf>
    <xf numFmtId="0" fontId="13" fillId="0" borderId="0" xfId="31" applyFill="1" applyBorder="1" applyAlignment="1">
      <alignment vertical="top" wrapText="1"/>
    </xf>
    <xf numFmtId="0" fontId="13" fillId="0" borderId="10" xfId="31" applyFill="1" applyBorder="1" applyAlignment="1">
      <alignment vertical="top" wrapText="1"/>
    </xf>
    <xf numFmtId="0" fontId="13" fillId="0" borderId="6" xfId="31" applyFill="1" applyBorder="1" applyAlignment="1">
      <alignment vertical="top" wrapText="1"/>
    </xf>
    <xf numFmtId="2" fontId="19" fillId="0" borderId="6" xfId="10" applyNumberFormat="1" applyFill="1" applyBorder="1" applyAlignment="1">
      <alignment vertical="top" wrapText="1"/>
    </xf>
    <xf numFmtId="0" fontId="19" fillId="0" borderId="0" xfId="10" applyFill="1" applyBorder="1" applyAlignment="1">
      <alignment vertical="top" wrapText="1"/>
    </xf>
    <xf numFmtId="164" fontId="32" fillId="0" borderId="1" xfId="31" applyNumberFormat="1" applyFont="1" applyFill="1" applyBorder="1" applyAlignment="1">
      <alignment vertical="top" wrapText="1"/>
    </xf>
    <xf numFmtId="0" fontId="13" fillId="0" borderId="1" xfId="31" applyFont="1" applyFill="1" applyBorder="1" applyAlignment="1">
      <alignment vertical="top" wrapText="1"/>
    </xf>
    <xf numFmtId="0" fontId="13" fillId="0" borderId="0" xfId="31" applyFill="1" applyBorder="1" applyAlignment="1">
      <alignment horizontal="left" vertical="top" wrapText="1"/>
    </xf>
    <xf numFmtId="0" fontId="13" fillId="0" borderId="1" xfId="31" applyFill="1" applyBorder="1" applyAlignment="1">
      <alignment vertical="top" wrapText="1"/>
    </xf>
    <xf numFmtId="0" fontId="13" fillId="0" borderId="1" xfId="31" applyFill="1" applyBorder="1" applyAlignment="1">
      <alignment horizontal="left" vertical="top" wrapText="1"/>
    </xf>
    <xf numFmtId="0" fontId="38" fillId="0" borderId="1" xfId="31" applyFont="1" applyFill="1" applyBorder="1" applyAlignment="1">
      <alignment vertical="top" wrapText="1"/>
    </xf>
    <xf numFmtId="0" fontId="19" fillId="0" borderId="0" xfId="10" applyFill="1" applyBorder="1" applyAlignment="1">
      <alignment horizontal="left" vertical="top" wrapText="1"/>
    </xf>
    <xf numFmtId="0" fontId="19" fillId="0" borderId="0" xfId="10" applyFill="1" applyBorder="1" applyAlignment="1">
      <alignment horizontal="left" vertical="top"/>
    </xf>
    <xf numFmtId="0" fontId="13" fillId="0" borderId="3" xfId="31" applyFill="1" applyBorder="1" applyAlignment="1">
      <alignment horizontal="left" vertical="top"/>
    </xf>
    <xf numFmtId="0" fontId="13" fillId="0" borderId="0" xfId="31" applyFill="1" applyBorder="1" applyAlignment="1">
      <alignment horizontal="left" vertical="top"/>
    </xf>
    <xf numFmtId="0" fontId="13" fillId="0" borderId="1" xfId="31" applyFill="1" applyBorder="1" applyAlignment="1">
      <alignment vertical="top"/>
    </xf>
    <xf numFmtId="0" fontId="19" fillId="0" borderId="0" xfId="10" applyFill="1" applyAlignment="1">
      <alignment vertical="top"/>
    </xf>
    <xf numFmtId="0" fontId="13" fillId="0" borderId="0" xfId="31" applyFill="1" applyAlignment="1">
      <alignment vertical="top"/>
    </xf>
    <xf numFmtId="0" fontId="13" fillId="0" borderId="17" xfId="31" applyBorder="1" applyAlignment="1">
      <alignment vertical="top"/>
    </xf>
    <xf numFmtId="0" fontId="19" fillId="0" borderId="9" xfId="10" applyFill="1" applyBorder="1" applyAlignment="1">
      <alignment vertical="top" wrapText="1"/>
    </xf>
    <xf numFmtId="0" fontId="13" fillId="0" borderId="8" xfId="31" applyFill="1" applyBorder="1" applyAlignment="1">
      <alignment horizontal="left" vertical="top" wrapText="1"/>
    </xf>
    <xf numFmtId="0" fontId="13" fillId="0" borderId="9" xfId="31" applyFont="1" applyFill="1" applyBorder="1" applyAlignment="1">
      <alignment vertical="top" wrapText="1"/>
    </xf>
    <xf numFmtId="0" fontId="13" fillId="0" borderId="9" xfId="31" applyFill="1" applyBorder="1" applyAlignment="1">
      <alignment vertical="top"/>
    </xf>
    <xf numFmtId="0" fontId="13" fillId="0" borderId="9" xfId="31" applyFill="1" applyBorder="1" applyAlignment="1">
      <alignment horizontal="left" vertical="top"/>
    </xf>
    <xf numFmtId="0" fontId="19" fillId="0" borderId="8" xfId="10" applyFill="1" applyBorder="1" applyAlignment="1">
      <alignment vertical="top"/>
    </xf>
    <xf numFmtId="0" fontId="24" fillId="0" borderId="1" xfId="31" applyFont="1" applyFill="1" applyBorder="1" applyAlignment="1">
      <alignment vertical="top"/>
    </xf>
    <xf numFmtId="0" fontId="13" fillId="0" borderId="10" xfId="32" applyFont="1" applyFill="1" applyBorder="1" applyAlignment="1">
      <alignment vertical="top"/>
    </xf>
    <xf numFmtId="0" fontId="24" fillId="0" borderId="6" xfId="32" applyFont="1" applyFill="1" applyBorder="1" applyAlignment="1">
      <alignment vertical="top"/>
    </xf>
    <xf numFmtId="0" fontId="13" fillId="0" borderId="6" xfId="31" applyFill="1" applyBorder="1" applyAlignment="1">
      <alignment horizontal="left" vertical="top" wrapText="1"/>
    </xf>
    <xf numFmtId="0" fontId="29" fillId="0" borderId="1" xfId="31" applyFont="1" applyFill="1" applyBorder="1" applyAlignment="1">
      <alignment vertical="top"/>
    </xf>
    <xf numFmtId="0" fontId="19" fillId="0" borderId="0" xfId="10" applyAlignment="1">
      <alignment vertical="top"/>
    </xf>
    <xf numFmtId="168" fontId="13" fillId="0" borderId="0" xfId="31" applyNumberFormat="1" applyFill="1" applyAlignment="1">
      <alignment vertical="top"/>
    </xf>
    <xf numFmtId="0" fontId="19" fillId="0" borderId="0" xfId="10" applyFont="1" applyAlignment="1">
      <alignment vertical="top" wrapText="1"/>
    </xf>
    <xf numFmtId="0" fontId="27" fillId="0" borderId="0" xfId="31" applyFont="1" applyFill="1" applyBorder="1" applyAlignment="1">
      <alignment horizontal="left" vertical="top"/>
    </xf>
    <xf numFmtId="0" fontId="13" fillId="0" borderId="16" xfId="31" applyBorder="1" applyAlignment="1">
      <alignment vertical="top" wrapText="1"/>
    </xf>
    <xf numFmtId="0" fontId="13" fillId="0" borderId="15" xfId="31" applyBorder="1" applyAlignment="1">
      <alignment vertical="top" wrapText="1"/>
    </xf>
    <xf numFmtId="0" fontId="13" fillId="0" borderId="15" xfId="31" applyBorder="1" applyAlignment="1">
      <alignment vertical="top"/>
    </xf>
    <xf numFmtId="0" fontId="13" fillId="0" borderId="14" xfId="31" applyBorder="1" applyAlignment="1">
      <alignment vertical="top"/>
    </xf>
    <xf numFmtId="0" fontId="24" fillId="0" borderId="7" xfId="31" applyFont="1" applyBorder="1" applyAlignment="1">
      <alignment vertical="top" wrapText="1"/>
    </xf>
    <xf numFmtId="0" fontId="13" fillId="0" borderId="7" xfId="31" applyFont="1" applyBorder="1" applyAlignment="1">
      <alignment vertical="top" wrapText="1"/>
    </xf>
    <xf numFmtId="0" fontId="13" fillId="0" borderId="23" xfId="31" applyFont="1" applyBorder="1" applyAlignment="1">
      <alignment vertical="top" wrapText="1"/>
    </xf>
    <xf numFmtId="0" fontId="13" fillId="0" borderId="9" xfId="31" applyFill="1" applyBorder="1" applyAlignment="1">
      <alignment horizontal="left" vertical="top" wrapText="1"/>
    </xf>
    <xf numFmtId="0" fontId="13" fillId="0" borderId="1" xfId="31" applyFill="1" applyBorder="1" applyAlignment="1">
      <alignment horizontal="left" vertical="top" wrapText="1"/>
    </xf>
    <xf numFmtId="0" fontId="19" fillId="0" borderId="5" xfId="10" applyFill="1" applyBorder="1" applyAlignment="1">
      <alignment vertical="top"/>
    </xf>
    <xf numFmtId="0" fontId="19" fillId="0" borderId="6" xfId="10" applyFill="1" applyBorder="1" applyAlignment="1">
      <alignment vertical="top"/>
    </xf>
    <xf numFmtId="164" fontId="19" fillId="0" borderId="6" xfId="10" applyNumberFormat="1" applyFill="1" applyBorder="1" applyAlignment="1">
      <alignment vertical="top" wrapText="1"/>
    </xf>
    <xf numFmtId="0" fontId="32" fillId="0" borderId="1" xfId="31" applyFont="1" applyFill="1" applyBorder="1" applyAlignment="1">
      <alignment vertical="top" wrapText="1"/>
    </xf>
    <xf numFmtId="0" fontId="13" fillId="0" borderId="1" xfId="31" applyFont="1" applyFill="1" applyBorder="1" applyAlignment="1">
      <alignment horizontal="left" vertical="top" wrapText="1"/>
    </xf>
    <xf numFmtId="0" fontId="38" fillId="0" borderId="10" xfId="31" applyFont="1" applyFill="1" applyBorder="1" applyAlignment="1">
      <alignment vertical="top" wrapText="1"/>
    </xf>
    <xf numFmtId="0" fontId="23" fillId="0" borderId="3" xfId="26" applyFont="1" applyFill="1" applyBorder="1" applyAlignment="1">
      <alignment horizontal="center"/>
    </xf>
    <xf numFmtId="1" fontId="19" fillId="0" borderId="0" xfId="10" applyNumberFormat="1" applyFont="1" applyAlignment="1">
      <alignment horizontal="center"/>
    </xf>
    <xf numFmtId="0" fontId="19" fillId="0" borderId="0" xfId="10" applyFont="1" applyAlignment="1">
      <alignment horizontal="center"/>
    </xf>
    <xf numFmtId="2" fontId="19" fillId="0" borderId="0" xfId="10" applyNumberFormat="1" applyFont="1" applyAlignment="1">
      <alignment horizontal="center"/>
    </xf>
    <xf numFmtId="0" fontId="19" fillId="0" borderId="0" xfId="0" applyFont="1"/>
    <xf numFmtId="0" fontId="13" fillId="0" borderId="9" xfId="31" applyFill="1" applyBorder="1" applyAlignment="1">
      <alignment horizontal="left" vertical="top" wrapText="1"/>
    </xf>
    <xf numFmtId="0" fontId="0" fillId="4" borderId="4" xfId="0" applyFill="1" applyBorder="1" applyAlignment="1">
      <alignment horizontal="left"/>
    </xf>
    <xf numFmtId="0" fontId="0" fillId="4" borderId="26" xfId="0" applyFill="1" applyBorder="1" applyAlignment="1">
      <alignment horizontal="left"/>
    </xf>
    <xf numFmtId="0" fontId="0" fillId="4" borderId="23" xfId="0" applyFill="1" applyBorder="1" applyAlignment="1">
      <alignment horizontal="left"/>
    </xf>
    <xf numFmtId="0" fontId="0" fillId="4" borderId="24" xfId="0" applyFill="1" applyBorder="1" applyAlignment="1">
      <alignment horizontal="left"/>
    </xf>
    <xf numFmtId="0" fontId="0" fillId="0" borderId="0" xfId="0" applyAlignment="1">
      <alignment horizontal="left"/>
    </xf>
    <xf numFmtId="0" fontId="0" fillId="0" borderId="0" xfId="0" applyAlignment="1">
      <alignment wrapText="1"/>
    </xf>
    <xf numFmtId="0" fontId="45" fillId="0" borderId="0" xfId="33" applyAlignment="1" applyProtection="1">
      <alignment wrapText="1"/>
    </xf>
    <xf numFmtId="0" fontId="21" fillId="5" borderId="0" xfId="0" applyFont="1" applyFill="1" applyAlignment="1">
      <alignment wrapText="1"/>
    </xf>
    <xf numFmtId="0" fontId="0" fillId="0" borderId="0" xfId="0" applyNumberFormat="1" applyAlignment="1">
      <alignment wrapText="1"/>
    </xf>
    <xf numFmtId="0" fontId="19" fillId="0" borderId="0" xfId="0" applyFont="1" applyAlignment="1">
      <alignment wrapText="1"/>
    </xf>
    <xf numFmtId="0" fontId="21" fillId="0" borderId="0" xfId="0" applyFont="1" applyAlignment="1">
      <alignment wrapText="1"/>
    </xf>
    <xf numFmtId="0" fontId="46" fillId="0" borderId="0" xfId="0" applyFont="1" applyAlignment="1">
      <alignment wrapText="1"/>
    </xf>
    <xf numFmtId="0" fontId="19" fillId="0" borderId="0" xfId="0" applyFont="1" applyAlignment="1">
      <alignment horizontal="left"/>
    </xf>
    <xf numFmtId="0" fontId="0" fillId="0" borderId="0" xfId="0" applyAlignment="1">
      <alignment horizontal="left" wrapText="1"/>
    </xf>
    <xf numFmtId="49" fontId="0" fillId="0" borderId="0" xfId="0" applyNumberFormat="1"/>
    <xf numFmtId="168" fontId="0" fillId="0" borderId="0" xfId="0" applyNumberFormat="1" applyAlignment="1">
      <alignment horizontal="left"/>
    </xf>
    <xf numFmtId="166" fontId="0" fillId="0" borderId="0" xfId="0" applyNumberFormat="1"/>
    <xf numFmtId="1" fontId="0" fillId="0" borderId="0" xfId="0" applyNumberFormat="1"/>
    <xf numFmtId="165" fontId="0" fillId="0" borderId="0" xfId="0" applyNumberFormat="1"/>
    <xf numFmtId="2" fontId="0" fillId="0" borderId="0" xfId="0" applyNumberFormat="1"/>
    <xf numFmtId="164" fontId="47" fillId="0" borderId="0" xfId="0" applyNumberFormat="1" applyFont="1"/>
    <xf numFmtId="0" fontId="0" fillId="0" borderId="4" xfId="0" applyBorder="1"/>
    <xf numFmtId="21" fontId="47" fillId="0" borderId="0" xfId="0" applyNumberFormat="1" applyFont="1"/>
    <xf numFmtId="164" fontId="0" fillId="0" borderId="4" xfId="0" applyNumberFormat="1" applyBorder="1"/>
    <xf numFmtId="0" fontId="0" fillId="0" borderId="4" xfId="0" applyBorder="1"/>
    <xf numFmtId="2" fontId="0" fillId="0" borderId="4" xfId="0" applyNumberFormat="1" applyBorder="1"/>
    <xf numFmtId="165" fontId="0" fillId="0" borderId="4" xfId="0" applyNumberFormat="1" applyBorder="1"/>
    <xf numFmtId="172" fontId="0" fillId="0" borderId="4" xfId="0" applyNumberFormat="1" applyBorder="1"/>
    <xf numFmtId="21" fontId="0" fillId="0" borderId="4" xfId="0" applyNumberFormat="1" applyBorder="1"/>
    <xf numFmtId="0" fontId="5" fillId="0" borderId="7" xfId="31" applyFont="1" applyFill="1" applyBorder="1" applyAlignment="1">
      <alignment horizontal="left" vertical="top" wrapText="1"/>
    </xf>
    <xf numFmtId="0" fontId="5" fillId="0" borderId="8" xfId="31" applyFont="1" applyFill="1" applyBorder="1" applyAlignment="1">
      <alignment horizontal="left" vertical="top" wrapText="1"/>
    </xf>
    <xf numFmtId="2" fontId="5" fillId="0" borderId="8" xfId="31" applyNumberFormat="1" applyFont="1" applyFill="1" applyBorder="1" applyAlignment="1">
      <alignment horizontal="right" vertical="top" wrapText="1"/>
    </xf>
    <xf numFmtId="2" fontId="5" fillId="0" borderId="9" xfId="31" applyNumberFormat="1" applyFont="1" applyFill="1" applyBorder="1" applyAlignment="1">
      <alignment horizontal="right" vertical="top" wrapText="1"/>
    </xf>
    <xf numFmtId="0" fontId="4" fillId="0" borderId="5" xfId="31" applyFont="1" applyFill="1" applyBorder="1" applyAlignment="1">
      <alignment horizontal="left" vertical="top" wrapText="1"/>
    </xf>
    <xf numFmtId="0" fontId="4" fillId="0" borderId="6" xfId="31" applyFont="1" applyFill="1" applyBorder="1" applyAlignment="1">
      <alignment horizontal="left" vertical="top" wrapText="1"/>
    </xf>
    <xf numFmtId="164" fontId="4" fillId="0" borderId="6" xfId="31" applyNumberFormat="1" applyFont="1" applyFill="1" applyBorder="1" applyAlignment="1">
      <alignment horizontal="right" vertical="top" wrapText="1"/>
    </xf>
    <xf numFmtId="0" fontId="4" fillId="0" borderId="6" xfId="31" applyFont="1" applyFill="1" applyBorder="1" applyAlignment="1">
      <alignment horizontal="right" vertical="top" wrapText="1"/>
    </xf>
    <xf numFmtId="0" fontId="4" fillId="0" borderId="10" xfId="31" applyFont="1" applyFill="1" applyBorder="1" applyAlignment="1">
      <alignment horizontal="right" vertical="top" wrapText="1"/>
    </xf>
    <xf numFmtId="0" fontId="7" fillId="0" borderId="0" xfId="31" applyFont="1" applyFill="1" applyBorder="1" applyAlignment="1">
      <alignment horizontal="left" vertical="top" wrapText="1"/>
    </xf>
    <xf numFmtId="0" fontId="13" fillId="0" borderId="0" xfId="31" applyFill="1" applyBorder="1" applyAlignment="1">
      <alignment horizontal="left" vertical="top" wrapText="1"/>
    </xf>
    <xf numFmtId="165" fontId="13" fillId="0" borderId="0" xfId="31" applyNumberFormat="1" applyFill="1" applyBorder="1" applyAlignment="1">
      <alignment horizontal="left" vertical="top" wrapText="1"/>
    </xf>
    <xf numFmtId="0" fontId="24" fillId="0" borderId="23" xfId="31" applyFont="1" applyBorder="1" applyAlignment="1">
      <alignment horizontal="center" vertical="top" wrapText="1"/>
    </xf>
    <xf numFmtId="0" fontId="24" fillId="0" borderId="4" xfId="31" applyFont="1" applyBorder="1" applyAlignment="1">
      <alignment horizontal="center" vertical="top" wrapText="1"/>
    </xf>
    <xf numFmtId="0" fontId="24" fillId="0" borderId="11" xfId="31" applyFont="1" applyBorder="1" applyAlignment="1">
      <alignment horizontal="center" vertical="top" wrapText="1"/>
    </xf>
    <xf numFmtId="0" fontId="24" fillId="0" borderId="12" xfId="31" applyFont="1" applyBorder="1" applyAlignment="1">
      <alignment horizontal="center" vertical="top" wrapText="1"/>
    </xf>
    <xf numFmtId="0" fontId="24" fillId="0" borderId="7" xfId="31" applyFont="1" applyBorder="1" applyAlignment="1">
      <alignment horizontal="center" vertical="top" wrapText="1"/>
    </xf>
    <xf numFmtId="0" fontId="24" fillId="0" borderId="9" xfId="31" applyFont="1" applyBorder="1" applyAlignment="1">
      <alignment horizontal="center" vertical="top" wrapText="1"/>
    </xf>
    <xf numFmtId="0" fontId="23" fillId="0" borderId="7" xfId="29" applyFont="1" applyBorder="1" applyAlignment="1">
      <alignment horizontal="left" vertical="top" wrapText="1"/>
    </xf>
    <xf numFmtId="0" fontId="23" fillId="0" borderId="8" xfId="29" applyFont="1" applyBorder="1" applyAlignment="1">
      <alignment horizontal="left" vertical="top" wrapText="1"/>
    </xf>
    <xf numFmtId="0" fontId="23" fillId="0" borderId="9" xfId="29" applyFont="1" applyBorder="1" applyAlignment="1">
      <alignment horizontal="left" vertical="top" wrapText="1"/>
    </xf>
    <xf numFmtId="0" fontId="23" fillId="0" borderId="11" xfId="29" applyFont="1" applyBorder="1" applyAlignment="1" applyProtection="1">
      <alignment horizontal="left" vertical="top" wrapText="1"/>
    </xf>
    <xf numFmtId="0" fontId="23" fillId="0" borderId="12" xfId="29" applyFont="1" applyBorder="1" applyAlignment="1" applyProtection="1">
      <alignment horizontal="left" vertical="top" wrapText="1"/>
    </xf>
    <xf numFmtId="0" fontId="23" fillId="0" borderId="13" xfId="29" applyFont="1" applyBorder="1" applyAlignment="1" applyProtection="1">
      <alignment horizontal="left" vertical="top" wrapText="1"/>
    </xf>
    <xf numFmtId="0" fontId="23" fillId="0" borderId="11" xfId="29" applyFont="1" applyBorder="1" applyAlignment="1">
      <alignment horizontal="left" vertical="top" wrapText="1"/>
    </xf>
    <xf numFmtId="0" fontId="23" fillId="0" borderId="12" xfId="29" applyFont="1" applyBorder="1" applyAlignment="1">
      <alignment horizontal="left" vertical="top" wrapText="1"/>
    </xf>
    <xf numFmtId="0" fontId="23" fillId="0" borderId="13" xfId="29" applyFont="1" applyBorder="1" applyAlignment="1">
      <alignment horizontal="left" vertical="top" wrapText="1"/>
    </xf>
    <xf numFmtId="0" fontId="23" fillId="0" borderId="4" xfId="29" applyFont="1" applyBorder="1" applyAlignment="1">
      <alignment horizontal="left" vertical="top" wrapText="1"/>
    </xf>
    <xf numFmtId="10" fontId="23" fillId="0" borderId="11" xfId="29" applyNumberFormat="1" applyFont="1" applyBorder="1" applyAlignment="1">
      <alignment horizontal="left" vertical="top" wrapText="1"/>
    </xf>
    <xf numFmtId="10" fontId="23" fillId="0" borderId="12" xfId="29" applyNumberFormat="1" applyFont="1" applyBorder="1" applyAlignment="1">
      <alignment horizontal="left" vertical="top" wrapText="1"/>
    </xf>
    <xf numFmtId="10" fontId="23" fillId="0" borderId="13" xfId="29" applyNumberFormat="1" applyFont="1" applyBorder="1" applyAlignment="1">
      <alignment horizontal="left" vertical="top" wrapText="1"/>
    </xf>
    <xf numFmtId="0" fontId="13" fillId="0" borderId="0" xfId="31" applyFont="1" applyFill="1" applyBorder="1" applyAlignment="1">
      <alignment horizontal="center" vertical="top" wrapText="1"/>
    </xf>
    <xf numFmtId="0" fontId="13" fillId="0" borderId="1" xfId="31" applyFont="1" applyFill="1" applyBorder="1" applyAlignment="1">
      <alignment horizontal="center" vertical="top" wrapText="1"/>
    </xf>
    <xf numFmtId="2" fontId="13" fillId="0" borderId="0" xfId="31" applyNumberFormat="1" applyFill="1" applyBorder="1" applyAlignment="1">
      <alignment horizontal="right" vertical="top" wrapText="1"/>
    </xf>
    <xf numFmtId="164" fontId="13" fillId="0" borderId="0" xfId="31" applyNumberFormat="1" applyFill="1" applyBorder="1" applyAlignment="1">
      <alignment horizontal="right" vertical="top" wrapText="1"/>
    </xf>
    <xf numFmtId="0" fontId="23" fillId="0" borderId="11" xfId="29" applyFont="1" applyFill="1" applyBorder="1" applyAlignment="1">
      <alignment horizontal="left" vertical="top" wrapText="1"/>
    </xf>
    <xf numFmtId="0" fontId="23" fillId="0" borderId="12" xfId="29" applyFont="1" applyFill="1" applyBorder="1" applyAlignment="1">
      <alignment horizontal="left" vertical="top" wrapText="1"/>
    </xf>
    <xf numFmtId="0" fontId="23" fillId="0" borderId="13" xfId="29" applyFont="1" applyFill="1" applyBorder="1" applyAlignment="1">
      <alignment horizontal="left" vertical="top" wrapText="1"/>
    </xf>
    <xf numFmtId="0" fontId="23" fillId="2" borderId="4" xfId="29" applyFont="1" applyFill="1" applyBorder="1" applyAlignment="1" applyProtection="1">
      <alignment horizontal="center" vertical="top" wrapText="1"/>
      <protection locked="0"/>
    </xf>
    <xf numFmtId="49" fontId="23" fillId="0" borderId="4" xfId="29" applyNumberFormat="1" applyFont="1" applyBorder="1" applyAlignment="1">
      <alignment horizontal="left" vertical="top" wrapText="1"/>
    </xf>
    <xf numFmtId="0" fontId="19" fillId="0" borderId="3" xfId="10" applyFont="1" applyFill="1" applyBorder="1" applyAlignment="1">
      <alignment horizontal="left" vertical="top" wrapText="1"/>
    </xf>
    <xf numFmtId="0" fontId="19" fillId="0" borderId="0" xfId="10" applyFont="1" applyFill="1" applyBorder="1" applyAlignment="1">
      <alignment horizontal="left" vertical="top" wrapText="1"/>
    </xf>
    <xf numFmtId="0" fontId="13" fillId="0" borderId="3" xfId="31" applyFill="1" applyBorder="1" applyAlignment="1">
      <alignment horizontal="left" vertical="top" wrapText="1"/>
    </xf>
    <xf numFmtId="0" fontId="13" fillId="0" borderId="7" xfId="31" applyFill="1" applyBorder="1" applyAlignment="1">
      <alignment horizontal="left" vertical="top"/>
    </xf>
    <xf numFmtId="0" fontId="13" fillId="0" borderId="8" xfId="31" applyFill="1" applyBorder="1" applyAlignment="1">
      <alignment horizontal="left" vertical="top"/>
    </xf>
    <xf numFmtId="0" fontId="13" fillId="0" borderId="8" xfId="31" applyFill="1" applyBorder="1" applyAlignment="1">
      <alignment horizontal="left" vertical="top" wrapText="1"/>
    </xf>
    <xf numFmtId="164" fontId="13" fillId="0" borderId="8" xfId="31" applyNumberFormat="1" applyFill="1" applyBorder="1" applyAlignment="1">
      <alignment horizontal="left" vertical="top" wrapText="1"/>
    </xf>
    <xf numFmtId="0" fontId="13" fillId="0" borderId="7" xfId="31" applyFont="1" applyFill="1" applyBorder="1" applyAlignment="1">
      <alignment horizontal="left" vertical="top"/>
    </xf>
    <xf numFmtId="2" fontId="13" fillId="0" borderId="8" xfId="31" applyNumberFormat="1" applyFill="1" applyBorder="1" applyAlignment="1">
      <alignment horizontal="right" vertical="top" wrapText="1"/>
    </xf>
    <xf numFmtId="0" fontId="13" fillId="0" borderId="7" xfId="31" applyFill="1" applyBorder="1" applyAlignment="1">
      <alignment horizontal="left" vertical="top" wrapText="1"/>
    </xf>
    <xf numFmtId="164" fontId="13" fillId="0" borderId="8" xfId="31" applyNumberFormat="1" applyFill="1" applyBorder="1" applyAlignment="1">
      <alignment horizontal="right" vertical="top" wrapText="1"/>
    </xf>
    <xf numFmtId="4" fontId="13" fillId="0" borderId="0" xfId="31" applyNumberFormat="1" applyFill="1" applyBorder="1" applyAlignment="1">
      <alignment horizontal="right" vertical="top" wrapText="1"/>
    </xf>
    <xf numFmtId="0" fontId="12" fillId="0" borderId="7" xfId="31" applyFont="1" applyFill="1" applyBorder="1" applyAlignment="1">
      <alignment horizontal="left" vertical="top" wrapText="1"/>
    </xf>
    <xf numFmtId="0" fontId="13" fillId="0" borderId="8" xfId="31" applyFont="1" applyFill="1" applyBorder="1" applyAlignment="1">
      <alignment horizontal="left" vertical="top" wrapText="1"/>
    </xf>
    <xf numFmtId="0" fontId="13" fillId="0" borderId="8" xfId="31" applyFill="1" applyBorder="1" applyAlignment="1">
      <alignment horizontal="right" vertical="top" wrapText="1"/>
    </xf>
    <xf numFmtId="0" fontId="10" fillId="0" borderId="5" xfId="31" applyFont="1" applyFill="1" applyBorder="1" applyAlignment="1">
      <alignment horizontal="left" vertical="top" wrapText="1"/>
    </xf>
    <xf numFmtId="0" fontId="10" fillId="0" borderId="6" xfId="31" applyFont="1" applyFill="1" applyBorder="1" applyAlignment="1">
      <alignment horizontal="left" vertical="top" wrapText="1"/>
    </xf>
    <xf numFmtId="164" fontId="10" fillId="0" borderId="3" xfId="31" applyNumberFormat="1" applyFont="1" applyFill="1" applyBorder="1" applyAlignment="1">
      <alignment horizontal="left" vertical="top" wrapText="1"/>
    </xf>
    <xf numFmtId="164" fontId="13" fillId="0" borderId="0" xfId="31" applyNumberFormat="1" applyFont="1" applyFill="1" applyBorder="1" applyAlignment="1">
      <alignment horizontal="left" vertical="top" wrapText="1"/>
    </xf>
    <xf numFmtId="0" fontId="10" fillId="0" borderId="3" xfId="31" applyFont="1" applyFill="1" applyBorder="1" applyAlignment="1">
      <alignment horizontal="left" vertical="top" wrapText="1"/>
    </xf>
    <xf numFmtId="0" fontId="10" fillId="0" borderId="0" xfId="31" applyFont="1" applyFill="1" applyBorder="1" applyAlignment="1">
      <alignment horizontal="left" vertical="top" wrapText="1"/>
    </xf>
    <xf numFmtId="0" fontId="21" fillId="0" borderId="7" xfId="10" applyFont="1" applyBorder="1" applyAlignment="1">
      <alignment horizontal="center" vertical="top" wrapText="1"/>
    </xf>
    <xf numFmtId="0" fontId="21" fillId="0" borderId="9" xfId="10" applyFont="1" applyBorder="1" applyAlignment="1">
      <alignment horizontal="center" vertical="top" wrapText="1"/>
    </xf>
    <xf numFmtId="0" fontId="24" fillId="0" borderId="0" xfId="31" applyFont="1" applyFill="1" applyBorder="1" applyAlignment="1">
      <alignment horizontal="left" vertical="top" wrapText="1"/>
    </xf>
    <xf numFmtId="165" fontId="24" fillId="0" borderId="0" xfId="31" applyNumberFormat="1" applyFont="1" applyFill="1" applyBorder="1" applyAlignment="1">
      <alignment horizontal="left" vertical="top" wrapText="1"/>
    </xf>
    <xf numFmtId="20" fontId="24" fillId="0" borderId="7" xfId="31" applyNumberFormat="1" applyFont="1" applyBorder="1" applyAlignment="1">
      <alignment horizontal="right" vertical="top" wrapText="1"/>
    </xf>
    <xf numFmtId="20" fontId="24" fillId="0" borderId="9" xfId="31" applyNumberFormat="1" applyFont="1" applyBorder="1" applyAlignment="1">
      <alignment horizontal="right" vertical="top" wrapText="1"/>
    </xf>
    <xf numFmtId="0" fontId="28" fillId="0" borderId="0" xfId="31" applyFont="1" applyFill="1" applyBorder="1" applyAlignment="1">
      <alignment horizontal="left" vertical="top"/>
    </xf>
    <xf numFmtId="0" fontId="26" fillId="0" borderId="0" xfId="31" applyFont="1" applyFill="1" applyBorder="1" applyAlignment="1">
      <alignment horizontal="left" vertical="top"/>
    </xf>
    <xf numFmtId="0" fontId="19" fillId="0" borderId="0" xfId="10" applyAlignment="1">
      <alignment vertical="top"/>
    </xf>
    <xf numFmtId="0" fontId="29" fillId="0" borderId="7" xfId="32" applyFont="1" applyFill="1" applyBorder="1" applyAlignment="1">
      <alignment horizontal="left" vertical="top"/>
    </xf>
    <xf numFmtId="0" fontId="29" fillId="0" borderId="8" xfId="32" applyFont="1" applyFill="1" applyBorder="1" applyAlignment="1">
      <alignment horizontal="left" vertical="top"/>
    </xf>
    <xf numFmtId="0" fontId="29" fillId="0" borderId="3" xfId="32" applyFont="1" applyFill="1" applyBorder="1" applyAlignment="1">
      <alignment horizontal="left" vertical="top"/>
    </xf>
    <xf numFmtId="0" fontId="29" fillId="0" borderId="0" xfId="32" applyFont="1" applyFill="1" applyBorder="1" applyAlignment="1">
      <alignment horizontal="left" vertical="top"/>
    </xf>
    <xf numFmtId="0" fontId="24" fillId="0" borderId="5" xfId="32" applyFont="1" applyFill="1" applyBorder="1" applyAlignment="1">
      <alignment horizontal="left" vertical="top"/>
    </xf>
    <xf numFmtId="0" fontId="24" fillId="0" borderId="6" xfId="32" applyFont="1" applyFill="1" applyBorder="1" applyAlignment="1">
      <alignment horizontal="left" vertical="top"/>
    </xf>
    <xf numFmtId="0" fontId="29" fillId="0" borderId="9" xfId="32" applyFont="1" applyFill="1" applyBorder="1" applyAlignment="1">
      <alignment horizontal="left" vertical="top"/>
    </xf>
    <xf numFmtId="164" fontId="29" fillId="0" borderId="0" xfId="32" applyNumberFormat="1" applyFont="1" applyFill="1" applyBorder="1" applyAlignment="1">
      <alignment horizontal="center" vertical="top"/>
    </xf>
    <xf numFmtId="0" fontId="24" fillId="0" borderId="1" xfId="31" applyFont="1" applyFill="1" applyBorder="1" applyAlignment="1">
      <alignment horizontal="left" vertical="top" wrapText="1"/>
    </xf>
    <xf numFmtId="0" fontId="24" fillId="0" borderId="0" xfId="31" applyFont="1" applyFill="1" applyBorder="1" applyAlignment="1">
      <alignment vertical="top" wrapText="1"/>
    </xf>
    <xf numFmtId="165" fontId="24" fillId="0" borderId="0" xfId="31" applyNumberFormat="1" applyFont="1" applyFill="1" applyBorder="1" applyAlignment="1">
      <alignment vertical="top" wrapText="1"/>
    </xf>
    <xf numFmtId="0" fontId="24" fillId="0" borderId="13" xfId="31" applyFont="1" applyBorder="1" applyAlignment="1">
      <alignment horizontal="center" vertical="top" wrapText="1"/>
    </xf>
    <xf numFmtId="0" fontId="8" fillId="0" borderId="0" xfId="31" applyFont="1" applyFill="1" applyBorder="1" applyAlignment="1">
      <alignment horizontal="left" vertical="top" wrapText="1"/>
    </xf>
    <xf numFmtId="0" fontId="13" fillId="0" borderId="0" xfId="31" applyFont="1" applyFill="1" applyBorder="1" applyAlignment="1">
      <alignment horizontal="left" vertical="top" wrapText="1"/>
    </xf>
    <xf numFmtId="165" fontId="13" fillId="0" borderId="0" xfId="31" applyNumberFormat="1" applyFont="1" applyFill="1" applyBorder="1" applyAlignment="1">
      <alignment horizontal="left" vertical="top" wrapText="1"/>
    </xf>
    <xf numFmtId="2" fontId="13" fillId="0" borderId="0" xfId="31" applyNumberFormat="1" applyFont="1" applyFill="1" applyBorder="1" applyAlignment="1">
      <alignment horizontal="center" vertical="top" wrapText="1"/>
    </xf>
    <xf numFmtId="2" fontId="13" fillId="0" borderId="1" xfId="31" applyNumberFormat="1" applyFill="1" applyBorder="1" applyAlignment="1">
      <alignment horizontal="center" vertical="top" wrapText="1"/>
    </xf>
    <xf numFmtId="173" fontId="23" fillId="0" borderId="11" xfId="29" applyNumberFormat="1" applyFont="1" applyBorder="1" applyAlignment="1">
      <alignment horizontal="left" vertical="top" wrapText="1"/>
    </xf>
    <xf numFmtId="173" fontId="23" fillId="0" borderId="12" xfId="29" applyNumberFormat="1" applyFont="1" applyBorder="1" applyAlignment="1">
      <alignment horizontal="left" vertical="top" wrapText="1"/>
    </xf>
    <xf numFmtId="173" fontId="23" fillId="0" borderId="13" xfId="29" applyNumberFormat="1" applyFont="1" applyBorder="1" applyAlignment="1">
      <alignment horizontal="left" vertical="top" wrapText="1"/>
    </xf>
    <xf numFmtId="0" fontId="31" fillId="3" borderId="7" xfId="29" applyFont="1" applyFill="1" applyBorder="1" applyAlignment="1">
      <alignment horizontal="center" vertical="top" wrapText="1"/>
    </xf>
    <xf numFmtId="0" fontId="31" fillId="3" borderId="8" xfId="29" applyFont="1" applyFill="1" applyBorder="1" applyAlignment="1">
      <alignment horizontal="center" vertical="top" wrapText="1"/>
    </xf>
    <xf numFmtId="0" fontId="31" fillId="3" borderId="9" xfId="29" applyFont="1" applyFill="1" applyBorder="1" applyAlignment="1">
      <alignment horizontal="center" vertical="top" wrapText="1"/>
    </xf>
    <xf numFmtId="0" fontId="31" fillId="3" borderId="5" xfId="29" applyFont="1" applyFill="1" applyBorder="1" applyAlignment="1">
      <alignment horizontal="center" vertical="top" wrapText="1"/>
    </xf>
    <xf numFmtId="0" fontId="31" fillId="3" borderId="6" xfId="29" applyFont="1" applyFill="1" applyBorder="1" applyAlignment="1">
      <alignment horizontal="center" vertical="top" wrapText="1"/>
    </xf>
    <xf numFmtId="0" fontId="31" fillId="3" borderId="10" xfId="29" applyFont="1" applyFill="1" applyBorder="1" applyAlignment="1">
      <alignment horizontal="center" vertical="top" wrapText="1"/>
    </xf>
    <xf numFmtId="0" fontId="31" fillId="3" borderId="11" xfId="29" applyFont="1" applyFill="1" applyBorder="1" applyAlignment="1">
      <alignment horizontal="center" vertical="top" wrapText="1"/>
    </xf>
    <xf numFmtId="0" fontId="31" fillId="3" borderId="12" xfId="29" applyFont="1" applyFill="1" applyBorder="1" applyAlignment="1">
      <alignment horizontal="center" vertical="top" wrapText="1"/>
    </xf>
    <xf numFmtId="0" fontId="31" fillId="3" borderId="13" xfId="29" applyFont="1" applyFill="1" applyBorder="1" applyAlignment="1">
      <alignment horizontal="center" vertical="top" wrapText="1"/>
    </xf>
    <xf numFmtId="0" fontId="21" fillId="0" borderId="4" xfId="10" applyFont="1" applyBorder="1" applyAlignment="1">
      <alignment horizontal="center" vertical="top" wrapText="1"/>
    </xf>
    <xf numFmtId="0" fontId="19" fillId="0" borderId="5" xfId="10" applyFill="1" applyBorder="1" applyAlignment="1">
      <alignment horizontal="left" vertical="top" wrapText="1"/>
    </xf>
    <xf numFmtId="0" fontId="19" fillId="0" borderId="6" xfId="10" applyFill="1" applyBorder="1" applyAlignment="1">
      <alignment horizontal="left" vertical="top" wrapText="1"/>
    </xf>
    <xf numFmtId="0" fontId="21" fillId="0" borderId="23" xfId="10" applyFont="1" applyBorder="1" applyAlignment="1">
      <alignment horizontal="center" vertical="top" wrapText="1"/>
    </xf>
    <xf numFmtId="0" fontId="11" fillId="0" borderId="3" xfId="31" applyFont="1" applyFill="1" applyBorder="1" applyAlignment="1">
      <alignment horizontal="left" vertical="top" wrapText="1"/>
    </xf>
    <xf numFmtId="164" fontId="5" fillId="0" borderId="0" xfId="32" applyNumberFormat="1" applyFont="1" applyFill="1" applyBorder="1" applyAlignment="1" applyProtection="1">
      <alignment horizontal="right" vertical="top" wrapText="1"/>
      <protection locked="0"/>
    </xf>
    <xf numFmtId="0" fontId="12" fillId="0" borderId="3" xfId="31" applyFont="1" applyFill="1" applyBorder="1" applyAlignment="1">
      <alignment horizontal="left" vertical="top" wrapText="1"/>
    </xf>
    <xf numFmtId="0" fontId="12" fillId="0" borderId="0" xfId="31" applyFont="1" applyFill="1" applyBorder="1" applyAlignment="1">
      <alignment horizontal="left" vertical="top" wrapText="1"/>
    </xf>
    <xf numFmtId="0" fontId="13" fillId="0" borderId="6" xfId="31" applyFont="1" applyFill="1" applyBorder="1" applyAlignment="1">
      <alignment horizontal="center" vertical="top" wrapText="1"/>
    </xf>
    <xf numFmtId="0" fontId="13" fillId="0" borderId="10" xfId="31" applyFont="1" applyFill="1" applyBorder="1" applyAlignment="1">
      <alignment horizontal="center" vertical="top" wrapText="1"/>
    </xf>
    <xf numFmtId="165" fontId="13" fillId="0" borderId="0" xfId="31" applyNumberFormat="1" applyFill="1" applyBorder="1" applyAlignment="1">
      <alignment horizontal="right" vertical="top" wrapText="1"/>
    </xf>
    <xf numFmtId="0" fontId="13" fillId="0" borderId="8" xfId="31" applyFont="1" applyFill="1" applyBorder="1" applyAlignment="1">
      <alignment horizontal="center" vertical="top" wrapText="1"/>
    </xf>
    <xf numFmtId="0" fontId="13" fillId="0" borderId="9" xfId="31" applyFont="1" applyFill="1" applyBorder="1" applyAlignment="1">
      <alignment horizontal="center" vertical="top" wrapText="1"/>
    </xf>
    <xf numFmtId="0" fontId="26" fillId="0" borderId="0" xfId="31" applyFont="1" applyFill="1" applyBorder="1" applyAlignment="1">
      <alignment horizontal="right" vertical="top"/>
    </xf>
    <xf numFmtId="169" fontId="26" fillId="0" borderId="0" xfId="31" applyNumberFormat="1" applyFont="1" applyFill="1" applyBorder="1" applyAlignment="1">
      <alignment horizontal="left" vertical="top"/>
    </xf>
    <xf numFmtId="170" fontId="26" fillId="0" borderId="0" xfId="31" applyNumberFormat="1" applyFont="1" applyFill="1" applyBorder="1" applyAlignment="1">
      <alignment horizontal="left" vertical="top"/>
    </xf>
    <xf numFmtId="164" fontId="13" fillId="0" borderId="0" xfId="31" applyNumberFormat="1" applyFill="1" applyBorder="1" applyAlignment="1" applyProtection="1">
      <alignment horizontal="right" vertical="top" wrapText="1"/>
      <protection locked="0"/>
    </xf>
    <xf numFmtId="2" fontId="13" fillId="0" borderId="0" xfId="31" applyNumberFormat="1" applyFill="1" applyBorder="1" applyAlignment="1" applyProtection="1">
      <alignment horizontal="right" vertical="top" wrapText="1"/>
      <protection locked="0"/>
    </xf>
    <xf numFmtId="164" fontId="6" fillId="0" borderId="0" xfId="31" applyNumberFormat="1" applyFont="1" applyFill="1" applyBorder="1" applyAlignment="1">
      <alignment horizontal="right" vertical="top" wrapText="1"/>
    </xf>
    <xf numFmtId="0" fontId="13" fillId="0" borderId="0" xfId="31" applyNumberFormat="1" applyFill="1" applyBorder="1" applyAlignment="1">
      <alignment horizontal="right" vertical="top" wrapText="1"/>
    </xf>
    <xf numFmtId="2" fontId="13" fillId="0" borderId="6" xfId="31" applyNumberFormat="1" applyFill="1" applyBorder="1" applyAlignment="1">
      <alignment horizontal="right" vertical="top" wrapText="1"/>
    </xf>
    <xf numFmtId="20" fontId="6" fillId="0" borderId="8" xfId="31" applyNumberFormat="1" applyFont="1" applyFill="1" applyBorder="1" applyAlignment="1">
      <alignment horizontal="right" vertical="top"/>
    </xf>
    <xf numFmtId="20" fontId="13" fillId="0" borderId="8" xfId="31" applyNumberFormat="1" applyFill="1" applyBorder="1" applyAlignment="1">
      <alignment horizontal="right" vertical="top"/>
    </xf>
    <xf numFmtId="20" fontId="13" fillId="0" borderId="9" xfId="31" applyNumberFormat="1" applyFill="1" applyBorder="1" applyAlignment="1">
      <alignment horizontal="right" vertical="top"/>
    </xf>
    <xf numFmtId="20" fontId="13" fillId="0" borderId="0" xfId="31" applyNumberFormat="1" applyFill="1" applyBorder="1" applyAlignment="1">
      <alignment horizontal="right" vertical="top"/>
    </xf>
    <xf numFmtId="20" fontId="13" fillId="0" borderId="1" xfId="31" applyNumberFormat="1" applyFill="1" applyBorder="1" applyAlignment="1">
      <alignment horizontal="right" vertical="top"/>
    </xf>
    <xf numFmtId="0" fontId="24" fillId="0" borderId="7" xfId="31" applyFont="1" applyFill="1" applyBorder="1" applyAlignment="1">
      <alignment horizontal="left" vertical="top"/>
    </xf>
    <xf numFmtId="0" fontId="24" fillId="0" borderId="8" xfId="31" applyFont="1" applyFill="1" applyBorder="1" applyAlignment="1">
      <alignment horizontal="left" vertical="top"/>
    </xf>
    <xf numFmtId="0" fontId="24" fillId="0" borderId="3" xfId="31" applyFont="1" applyFill="1" applyBorder="1" applyAlignment="1">
      <alignment horizontal="left" vertical="top"/>
    </xf>
    <xf numFmtId="0" fontId="24" fillId="0" borderId="0" xfId="31" applyFont="1" applyFill="1" applyBorder="1" applyAlignment="1">
      <alignment horizontal="left" vertical="top"/>
    </xf>
    <xf numFmtId="0" fontId="13" fillId="0" borderId="3" xfId="31" applyFill="1" applyBorder="1" applyAlignment="1">
      <alignment horizontal="left" vertical="top"/>
    </xf>
    <xf numFmtId="0" fontId="13" fillId="0" borderId="0" xfId="31" applyFill="1" applyBorder="1" applyAlignment="1">
      <alignment horizontal="left" vertical="top"/>
    </xf>
    <xf numFmtId="164" fontId="13" fillId="0" borderId="0" xfId="31" applyNumberFormat="1" applyFill="1" applyBorder="1" applyAlignment="1">
      <alignment horizontal="left" vertical="top" wrapText="1"/>
    </xf>
    <xf numFmtId="164" fontId="19" fillId="0" borderId="6" xfId="10" applyNumberFormat="1" applyFill="1" applyBorder="1" applyAlignment="1">
      <alignment horizontal="right" vertical="top" wrapText="1"/>
    </xf>
    <xf numFmtId="0" fontId="19" fillId="0" borderId="6" xfId="10" applyFill="1" applyBorder="1" applyAlignment="1">
      <alignment horizontal="right" vertical="top" wrapText="1"/>
    </xf>
    <xf numFmtId="2" fontId="19" fillId="0" borderId="0" xfId="10" applyNumberFormat="1" applyFill="1" applyBorder="1" applyAlignment="1">
      <alignment horizontal="right" vertical="top" wrapText="1"/>
    </xf>
    <xf numFmtId="0" fontId="19" fillId="0" borderId="0" xfId="10" applyFill="1" applyBorder="1" applyAlignment="1">
      <alignment horizontal="right" vertical="top" wrapText="1"/>
    </xf>
    <xf numFmtId="0" fontId="13" fillId="0" borderId="0" xfId="31" applyNumberFormat="1" applyFill="1" applyBorder="1" applyAlignment="1">
      <alignment horizontal="right" vertical="top"/>
    </xf>
    <xf numFmtId="0" fontId="19" fillId="0" borderId="3" xfId="10" applyFill="1" applyBorder="1" applyAlignment="1">
      <alignment horizontal="left" vertical="top" wrapText="1"/>
    </xf>
    <xf numFmtId="0" fontId="19" fillId="0" borderId="0" xfId="10" applyFill="1" applyBorder="1" applyAlignment="1">
      <alignment horizontal="left" vertical="top" wrapText="1"/>
    </xf>
    <xf numFmtId="0" fontId="9" fillId="0" borderId="5" xfId="31" applyFont="1" applyFill="1" applyBorder="1" applyAlignment="1">
      <alignment horizontal="left" vertical="top" wrapText="1"/>
    </xf>
    <xf numFmtId="0" fontId="13" fillId="0" borderId="6" xfId="31" applyFill="1" applyBorder="1" applyAlignment="1">
      <alignment horizontal="left" vertical="top" wrapText="1"/>
    </xf>
    <xf numFmtId="164" fontId="29" fillId="0" borderId="8" xfId="32" applyNumberFormat="1" applyFont="1" applyFill="1" applyBorder="1" applyAlignment="1" applyProtection="1">
      <alignment horizontal="center" vertical="top"/>
      <protection locked="0"/>
    </xf>
    <xf numFmtId="2" fontId="13" fillId="0" borderId="3" xfId="31" applyNumberFormat="1" applyFont="1" applyFill="1" applyBorder="1" applyAlignment="1">
      <alignment horizontal="left" vertical="top"/>
    </xf>
    <xf numFmtId="2" fontId="13" fillId="0" borderId="0" xfId="31" applyNumberFormat="1" applyFont="1" applyFill="1" applyBorder="1" applyAlignment="1">
      <alignment horizontal="left" vertical="top"/>
    </xf>
    <xf numFmtId="2" fontId="13" fillId="0" borderId="3" xfId="31" applyNumberFormat="1" applyFont="1" applyFill="1" applyBorder="1" applyAlignment="1">
      <alignment horizontal="left" vertical="top" wrapText="1"/>
    </xf>
    <xf numFmtId="2" fontId="13" fillId="0" borderId="0" xfId="31" applyNumberFormat="1" applyFont="1" applyFill="1" applyBorder="1" applyAlignment="1">
      <alignment horizontal="left" vertical="top" wrapText="1"/>
    </xf>
    <xf numFmtId="0" fontId="13" fillId="0" borderId="5" xfId="31" applyFont="1" applyFill="1" applyBorder="1" applyAlignment="1">
      <alignment horizontal="left" vertical="top" wrapText="1"/>
    </xf>
    <xf numFmtId="0" fontId="13" fillId="0" borderId="6" xfId="31" applyFont="1" applyFill="1" applyBorder="1" applyAlignment="1">
      <alignment horizontal="left" vertical="top" wrapText="1"/>
    </xf>
    <xf numFmtId="0" fontId="13" fillId="0" borderId="8" xfId="31" applyNumberFormat="1" applyFill="1" applyBorder="1" applyAlignment="1">
      <alignment horizontal="right" vertical="top"/>
    </xf>
    <xf numFmtId="0" fontId="13" fillId="0" borderId="8" xfId="31" applyFill="1" applyBorder="1" applyAlignment="1">
      <alignment horizontal="center" vertical="top"/>
    </xf>
    <xf numFmtId="49" fontId="13" fillId="0" borderId="6" xfId="31" applyNumberFormat="1" applyFill="1" applyBorder="1" applyAlignment="1">
      <alignment horizontal="center" vertical="top" wrapText="1"/>
    </xf>
    <xf numFmtId="0" fontId="13" fillId="0" borderId="7" xfId="31" applyFill="1" applyBorder="1" applyAlignment="1">
      <alignment horizontal="center" vertical="top"/>
    </xf>
    <xf numFmtId="49" fontId="13" fillId="0" borderId="0" xfId="31" applyNumberFormat="1" applyFill="1" applyBorder="1" applyAlignment="1">
      <alignment horizontal="center" vertical="top"/>
    </xf>
    <xf numFmtId="49" fontId="3" fillId="0" borderId="0" xfId="31" applyNumberFormat="1" applyFont="1" applyFill="1" applyBorder="1" applyAlignment="1">
      <alignment horizontal="center" vertical="top" wrapText="1"/>
    </xf>
    <xf numFmtId="2" fontId="13" fillId="0" borderId="0" xfId="31" applyNumberFormat="1" applyFill="1" applyBorder="1" applyAlignment="1">
      <alignment horizontal="center" vertical="top" wrapText="1"/>
    </xf>
    <xf numFmtId="0" fontId="40" fillId="0" borderId="6" xfId="10" applyFont="1" applyFill="1" applyBorder="1" applyAlignment="1">
      <alignment horizontal="center" vertical="top" wrapText="1"/>
    </xf>
    <xf numFmtId="0" fontId="40" fillId="0" borderId="10" xfId="10" applyFont="1" applyFill="1" applyBorder="1" applyAlignment="1">
      <alignment horizontal="center" vertical="top" wrapText="1"/>
    </xf>
    <xf numFmtId="0" fontId="13" fillId="0" borderId="6" xfId="31" applyNumberFormat="1" applyFill="1" applyBorder="1" applyAlignment="1">
      <alignment horizontal="right" vertical="top" wrapText="1"/>
    </xf>
    <xf numFmtId="0" fontId="24" fillId="0" borderId="5" xfId="31" applyFont="1" applyFill="1" applyBorder="1" applyAlignment="1">
      <alignment horizontal="left" vertical="top"/>
    </xf>
    <xf numFmtId="0" fontId="24" fillId="0" borderId="6" xfId="31" applyFont="1" applyFill="1" applyBorder="1" applyAlignment="1">
      <alignment horizontal="left" vertical="top"/>
    </xf>
    <xf numFmtId="21" fontId="13" fillId="0" borderId="6" xfId="31" applyNumberFormat="1" applyFill="1" applyBorder="1" applyAlignment="1">
      <alignment horizontal="right" vertical="top"/>
    </xf>
    <xf numFmtId="171" fontId="13" fillId="0" borderId="6" xfId="31" applyNumberFormat="1" applyFill="1" applyBorder="1" applyAlignment="1">
      <alignment horizontal="right" vertical="top"/>
    </xf>
    <xf numFmtId="171" fontId="13" fillId="0" borderId="10" xfId="31" applyNumberFormat="1" applyFill="1" applyBorder="1" applyAlignment="1">
      <alignment horizontal="right" vertical="top"/>
    </xf>
    <xf numFmtId="164" fontId="29" fillId="2" borderId="6" xfId="32" applyNumberFormat="1" applyFont="1" applyFill="1" applyBorder="1" applyAlignment="1" applyProtection="1">
      <alignment horizontal="center" vertical="top"/>
      <protection locked="0"/>
    </xf>
    <xf numFmtId="0" fontId="40" fillId="0" borderId="0" xfId="10" applyFont="1" applyFill="1" applyBorder="1" applyAlignment="1">
      <alignment horizontal="center" vertical="top" wrapText="1"/>
    </xf>
    <xf numFmtId="0" fontId="40" fillId="0" borderId="1" xfId="10" applyFont="1" applyFill="1" applyBorder="1" applyAlignment="1">
      <alignment horizontal="center" vertical="top" wrapText="1"/>
    </xf>
    <xf numFmtId="0" fontId="31" fillId="0" borderId="25" xfId="29" applyFont="1" applyFill="1" applyBorder="1" applyAlignment="1">
      <alignment horizontal="left" vertical="top" wrapText="1"/>
    </xf>
    <xf numFmtId="0" fontId="31" fillId="0" borderId="21" xfId="29" applyFont="1" applyFill="1" applyBorder="1" applyAlignment="1">
      <alignment horizontal="left" vertical="top" wrapText="1"/>
    </xf>
    <xf numFmtId="0" fontId="31" fillId="0" borderId="21" xfId="29" applyFont="1" applyBorder="1" applyAlignment="1">
      <alignment horizontal="left" vertical="top" wrapText="1"/>
    </xf>
    <xf numFmtId="0" fontId="31" fillId="0" borderId="22" xfId="29" applyFont="1" applyBorder="1" applyAlignment="1">
      <alignment horizontal="left" vertical="top" wrapText="1"/>
    </xf>
    <xf numFmtId="0" fontId="23" fillId="3" borderId="7" xfId="29" applyFont="1" applyFill="1" applyBorder="1" applyAlignment="1">
      <alignment horizontal="center" vertical="top" wrapText="1"/>
    </xf>
    <xf numFmtId="0" fontId="23" fillId="3" borderId="8" xfId="29" applyFont="1" applyFill="1" applyBorder="1" applyAlignment="1">
      <alignment horizontal="center" vertical="top" wrapText="1"/>
    </xf>
    <xf numFmtId="0" fontId="23" fillId="3" borderId="9" xfId="29" applyFont="1" applyFill="1" applyBorder="1" applyAlignment="1">
      <alignment horizontal="center" vertical="top" wrapText="1"/>
    </xf>
    <xf numFmtId="0" fontId="23" fillId="3" borderId="5" xfId="29" applyFont="1" applyFill="1" applyBorder="1" applyAlignment="1">
      <alignment horizontal="center" vertical="top" wrapText="1"/>
    </xf>
    <xf numFmtId="0" fontId="23" fillId="3" borderId="6" xfId="29" applyFont="1" applyFill="1" applyBorder="1" applyAlignment="1">
      <alignment horizontal="center" vertical="top" wrapText="1"/>
    </xf>
    <xf numFmtId="0" fontId="23" fillId="3" borderId="10" xfId="29" applyFont="1" applyFill="1" applyBorder="1" applyAlignment="1">
      <alignment horizontal="center" vertical="top" wrapText="1"/>
    </xf>
    <xf numFmtId="0" fontId="31" fillId="3" borderId="4" xfId="29" applyFont="1" applyFill="1" applyBorder="1" applyAlignment="1">
      <alignment horizontal="center" vertical="top" wrapText="1"/>
    </xf>
    <xf numFmtId="0" fontId="43" fillId="0" borderId="0" xfId="31" applyFont="1" applyBorder="1" applyAlignment="1">
      <alignment horizontal="center" vertical="top" wrapText="1"/>
    </xf>
    <xf numFmtId="0" fontId="43" fillId="0" borderId="0" xfId="31" applyFont="1" applyFill="1" applyAlignment="1">
      <alignment horizontal="center" vertical="top" wrapText="1"/>
    </xf>
    <xf numFmtId="0" fontId="44" fillId="0" borderId="0" xfId="10" applyFont="1" applyAlignment="1">
      <alignment horizontal="center" vertical="top" wrapText="1"/>
    </xf>
    <xf numFmtId="0" fontId="25" fillId="0" borderId="0" xfId="31" applyFont="1" applyFill="1" applyBorder="1" applyAlignment="1">
      <alignment horizontal="left" vertical="top" wrapText="1"/>
    </xf>
    <xf numFmtId="0" fontId="13" fillId="0" borderId="1" xfId="31" applyFill="1" applyBorder="1" applyAlignment="1">
      <alignment horizontal="left" vertical="top" wrapText="1"/>
    </xf>
    <xf numFmtId="0" fontId="2" fillId="0" borderId="5" xfId="31" applyFont="1" applyFill="1" applyBorder="1" applyAlignment="1">
      <alignment horizontal="left" vertical="top" wrapText="1"/>
    </xf>
    <xf numFmtId="0" fontId="13" fillId="0" borderId="9" xfId="31" applyFill="1" applyBorder="1" applyAlignment="1">
      <alignment horizontal="left" vertical="top" wrapText="1"/>
    </xf>
    <xf numFmtId="0" fontId="19" fillId="0" borderId="10" xfId="10" applyFill="1" applyBorder="1" applyAlignment="1">
      <alignment horizontal="left" vertical="top" wrapText="1"/>
    </xf>
    <xf numFmtId="0" fontId="6" fillId="0" borderId="8" xfId="31" applyFont="1" applyFill="1" applyBorder="1" applyAlignment="1">
      <alignment horizontal="left" vertical="top" wrapText="1"/>
    </xf>
    <xf numFmtId="164" fontId="39" fillId="0" borderId="6" xfId="32" applyNumberFormat="1" applyFont="1" applyFill="1" applyBorder="1" applyAlignment="1" applyProtection="1">
      <alignment horizontal="center" vertical="top" wrapText="1"/>
      <protection locked="0"/>
    </xf>
    <xf numFmtId="165" fontId="19" fillId="0" borderId="0" xfId="10" applyNumberFormat="1" applyFont="1" applyFill="1" applyBorder="1" applyAlignment="1">
      <alignment horizontal="right" vertical="top" wrapText="1"/>
    </xf>
    <xf numFmtId="0" fontId="19" fillId="0" borderId="0" xfId="10" applyFont="1" applyFill="1" applyBorder="1" applyAlignment="1">
      <alignment horizontal="right" vertical="top" wrapText="1"/>
    </xf>
    <xf numFmtId="49" fontId="24" fillId="0" borderId="7" xfId="31" applyNumberFormat="1" applyFont="1" applyBorder="1" applyAlignment="1">
      <alignment horizontal="center" vertical="top" wrapText="1"/>
    </xf>
    <xf numFmtId="49" fontId="24" fillId="0" borderId="8" xfId="31" applyNumberFormat="1" applyFont="1" applyBorder="1" applyAlignment="1">
      <alignment horizontal="center" vertical="top" wrapText="1"/>
    </xf>
    <xf numFmtId="49" fontId="24" fillId="0" borderId="9" xfId="31" applyNumberFormat="1" applyFont="1" applyBorder="1" applyAlignment="1">
      <alignment horizontal="center" vertical="top" wrapText="1"/>
    </xf>
    <xf numFmtId="0" fontId="24" fillId="0" borderId="0" xfId="29" applyFont="1" applyBorder="1" applyAlignment="1">
      <alignment horizontal="left" vertical="top" wrapText="1"/>
    </xf>
    <xf numFmtId="0" fontId="24" fillId="0" borderId="3" xfId="31" applyFont="1" applyBorder="1" applyAlignment="1">
      <alignment horizontal="center" vertical="top" wrapText="1"/>
    </xf>
    <xf numFmtId="0" fontId="24" fillId="0" borderId="1" xfId="31" applyFont="1" applyBorder="1" applyAlignment="1">
      <alignment horizontal="center" vertical="top" wrapText="1"/>
    </xf>
    <xf numFmtId="165" fontId="24" fillId="0" borderId="7" xfId="31" applyNumberFormat="1" applyFont="1" applyBorder="1" applyAlignment="1">
      <alignment horizontal="right" vertical="top" wrapText="1"/>
    </xf>
    <xf numFmtId="165" fontId="24" fillId="0" borderId="23" xfId="31" applyNumberFormat="1" applyFont="1" applyBorder="1" applyAlignment="1">
      <alignment horizontal="center" vertical="top" wrapText="1"/>
    </xf>
    <xf numFmtId="165" fontId="24" fillId="0" borderId="26" xfId="31" applyNumberFormat="1" applyFont="1" applyBorder="1" applyAlignment="1">
      <alignment horizontal="center" vertical="top" wrapText="1"/>
    </xf>
    <xf numFmtId="165" fontId="24" fillId="0" borderId="4" xfId="31" applyNumberFormat="1" applyFont="1" applyBorder="1" applyAlignment="1">
      <alignment horizontal="center" vertical="top" wrapText="1"/>
    </xf>
    <xf numFmtId="0" fontId="21" fillId="5" borderId="11" xfId="10" applyFont="1" applyFill="1" applyBorder="1" applyAlignment="1">
      <alignment horizontal="center"/>
    </xf>
    <xf numFmtId="0" fontId="21" fillId="5" borderId="12" xfId="10" applyFont="1" applyFill="1" applyBorder="1" applyAlignment="1">
      <alignment horizontal="center"/>
    </xf>
    <xf numFmtId="0" fontId="21" fillId="5" borderId="13" xfId="10" applyFont="1" applyFill="1" applyBorder="1" applyAlignment="1">
      <alignment horizontal="center"/>
    </xf>
    <xf numFmtId="0" fontId="19" fillId="0" borderId="0" xfId="10" applyFont="1" applyAlignment="1">
      <alignment horizontal="left"/>
    </xf>
    <xf numFmtId="0" fontId="23" fillId="0" borderId="4" xfId="26" applyFont="1" applyFill="1" applyBorder="1" applyAlignment="1">
      <alignment horizontal="left"/>
    </xf>
    <xf numFmtId="0" fontId="19" fillId="0" borderId="8" xfId="10" applyFont="1" applyBorder="1" applyAlignment="1">
      <alignment horizontal="left"/>
    </xf>
    <xf numFmtId="0" fontId="19" fillId="0" borderId="3" xfId="10" applyBorder="1" applyAlignment="1">
      <alignment horizontal="left"/>
    </xf>
    <xf numFmtId="0" fontId="19" fillId="0" borderId="0" xfId="10" applyAlignment="1">
      <alignment horizontal="left"/>
    </xf>
    <xf numFmtId="0" fontId="21" fillId="0" borderId="11" xfId="10" applyFont="1" applyBorder="1" applyAlignment="1">
      <alignment horizontal="center"/>
    </xf>
    <xf numFmtId="0" fontId="21" fillId="0" borderId="12" xfId="10" applyFont="1" applyBorder="1" applyAlignment="1">
      <alignment horizontal="center"/>
    </xf>
    <xf numFmtId="0" fontId="21" fillId="0" borderId="13" xfId="10" applyFont="1" applyBorder="1" applyAlignment="1">
      <alignment horizontal="center"/>
    </xf>
    <xf numFmtId="0" fontId="23" fillId="3" borderId="4" xfId="26" applyFont="1" applyFill="1" applyBorder="1" applyAlignment="1">
      <alignment horizontal="center"/>
    </xf>
    <xf numFmtId="0" fontId="23" fillId="0" borderId="4" xfId="26" applyFont="1" applyBorder="1" applyAlignment="1">
      <alignment horizontal="left"/>
    </xf>
    <xf numFmtId="0" fontId="21" fillId="0" borderId="3" xfId="10" applyFont="1" applyBorder="1" applyAlignment="1">
      <alignment horizontal="left"/>
    </xf>
    <xf numFmtId="0" fontId="21" fillId="0" borderId="0" xfId="10" applyFont="1" applyAlignment="1">
      <alignment horizontal="left"/>
    </xf>
  </cellXfs>
  <cellStyles count="34">
    <cellStyle name="Hyperkobling" xfId="33" builtinId="8"/>
    <cellStyle name="Normal" xfId="0" builtinId="0"/>
    <cellStyle name="Normal 2" xfId="1"/>
    <cellStyle name="Normal 2 2" xfId="2"/>
    <cellStyle name="Normal 2 2 2" xfId="9"/>
    <cellStyle name="Normal 2 2 2 2" xfId="20"/>
    <cellStyle name="Normal 2 2 2 2 2" xfId="32"/>
    <cellStyle name="Normal 2 2 2 3" xfId="31"/>
    <cellStyle name="Normal 2 2 3" xfId="15"/>
    <cellStyle name="Normal 2 2 3 2" xfId="23"/>
    <cellStyle name="Normal 2 2 4" xfId="26"/>
    <cellStyle name="Normal 2 2 5" xfId="28"/>
    <cellStyle name="Normal 2 2 6" xfId="17"/>
    <cellStyle name="Normal 2 3" xfId="8"/>
    <cellStyle name="Normal 2 3 2" xfId="19"/>
    <cellStyle name="Normal 2 4" xfId="14"/>
    <cellStyle name="Normal 2 4 2" xfId="22"/>
    <cellStyle name="Normal 2 5" xfId="25"/>
    <cellStyle name="Normal 2 6" xfId="27"/>
    <cellStyle name="Normal 2 7" xfId="16"/>
    <cellStyle name="Normal 3" xfId="3"/>
    <cellStyle name="Normal 3 2" xfId="10"/>
    <cellStyle name="Normal 4" xfId="5"/>
    <cellStyle name="Normal 4 2" xfId="6"/>
    <cellStyle name="Normal 4 3" xfId="18"/>
    <cellStyle name="Normal 5" xfId="13"/>
    <cellStyle name="Normal 5 2" xfId="21"/>
    <cellStyle name="Normal 5 2 2" xfId="30"/>
    <cellStyle name="Normal 5 3" xfId="29"/>
    <cellStyle name="Normal 6" xfId="24"/>
    <cellStyle name="Prosent 2" xfId="12"/>
    <cellStyle name="Tusenskille 2" xfId="4"/>
    <cellStyle name="Tusenskille 2 2" xfId="11"/>
    <cellStyle name="Tusenskille 3" xfId="7"/>
  </cellStyles>
  <dxfs count="15">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nb-NO"/>
  <c:chart>
    <c:plotArea>
      <c:layout/>
      <c:lineChart>
        <c:grouping val="standard"/>
        <c:ser>
          <c:idx val="0"/>
          <c:order val="0"/>
          <c:tx>
            <c:v>Vannføring (m3/s)</c:v>
          </c:tx>
          <c:spPr>
            <a:ln>
              <a:solidFill>
                <a:srgbClr val="0000FF"/>
              </a:solidFill>
            </a:ln>
          </c:spPr>
          <c:marker>
            <c:spPr>
              <a:solidFill>
                <a:srgbClr val="0000FF"/>
              </a:solidFill>
              <a:ln>
                <a:solidFill>
                  <a:srgbClr val="0000FF"/>
                </a:solidFill>
                <a:prstDash val="solid"/>
              </a:ln>
            </c:spPr>
          </c:marker>
          <c:cat>
            <c:multiLvlStrRef>
              <c:f>MmtData!$B$21:$C$26</c:f>
              <c:multiLvlStrCache>
                <c:ptCount val="6"/>
                <c:lvl>
                  <c:pt idx="0">
                    <c:v>R</c:v>
                  </c:pt>
                  <c:pt idx="1">
                    <c:v>L</c:v>
                  </c:pt>
                  <c:pt idx="2">
                    <c:v>R</c:v>
                  </c:pt>
                  <c:pt idx="3">
                    <c:v>L</c:v>
                  </c:pt>
                  <c:pt idx="4">
                    <c:v>R</c:v>
                  </c:pt>
                  <c:pt idx="5">
                    <c:v>L</c:v>
                  </c:pt>
                </c:lvl>
                <c:lvl>
                  <c:pt idx="0">
                    <c:v>2</c:v>
                  </c:pt>
                  <c:pt idx="1">
                    <c:v>3</c:v>
                  </c:pt>
                  <c:pt idx="2">
                    <c:v>4</c:v>
                  </c:pt>
                  <c:pt idx="3">
                    <c:v>5</c:v>
                  </c:pt>
                  <c:pt idx="4">
                    <c:v>6</c:v>
                  </c:pt>
                  <c:pt idx="5">
                    <c:v>7</c:v>
                  </c:pt>
                </c:lvl>
              </c:multiLvlStrCache>
            </c:multiLvlStrRef>
          </c:cat>
          <c:val>
            <c:numRef>
              <c:f>MmtData!$H$21:$H$26</c:f>
              <c:numCache>
                <c:formatCode>General</c:formatCode>
                <c:ptCount val="6"/>
                <c:pt idx="0">
                  <c:v>263.39299999999997</c:v>
                </c:pt>
                <c:pt idx="1">
                  <c:v>261.73399999999998</c:v>
                </c:pt>
                <c:pt idx="2">
                  <c:v>254.71100000000001</c:v>
                </c:pt>
                <c:pt idx="3">
                  <c:v>260.19299999999998</c:v>
                </c:pt>
                <c:pt idx="4">
                  <c:v>254.2</c:v>
                </c:pt>
                <c:pt idx="5">
                  <c:v>261.95499999999998</c:v>
                </c:pt>
              </c:numCache>
            </c:numRef>
          </c:val>
        </c:ser>
        <c:marker val="1"/>
        <c:axId val="138574848"/>
        <c:axId val="138577024"/>
      </c:lineChart>
      <c:lineChart>
        <c:grouping val="standard"/>
        <c:ser>
          <c:idx val="1"/>
          <c:order val="1"/>
          <c:tx>
            <c:v>Areal (m2)</c:v>
          </c:tx>
          <c:spPr>
            <a:ln>
              <a:solidFill>
                <a:srgbClr val="800000"/>
              </a:solidFill>
            </a:ln>
          </c:spPr>
          <c:marker>
            <c:spPr>
              <a:solidFill>
                <a:srgbClr val="800000"/>
              </a:solidFill>
              <a:ln>
                <a:solidFill>
                  <a:srgbClr val="800000"/>
                </a:solidFill>
                <a:prstDash val="solid"/>
              </a:ln>
            </c:spPr>
          </c:marker>
          <c:cat>
            <c:multiLvlStrRef>
              <c:f>MmtData!$B$21:$C$26</c:f>
              <c:multiLvlStrCache>
                <c:ptCount val="6"/>
                <c:lvl>
                  <c:pt idx="0">
                    <c:v>R</c:v>
                  </c:pt>
                  <c:pt idx="1">
                    <c:v>L</c:v>
                  </c:pt>
                  <c:pt idx="2">
                    <c:v>R</c:v>
                  </c:pt>
                  <c:pt idx="3">
                    <c:v>L</c:v>
                  </c:pt>
                  <c:pt idx="4">
                    <c:v>R</c:v>
                  </c:pt>
                  <c:pt idx="5">
                    <c:v>L</c:v>
                  </c:pt>
                </c:lvl>
                <c:lvl>
                  <c:pt idx="0">
                    <c:v>2</c:v>
                  </c:pt>
                  <c:pt idx="1">
                    <c:v>3</c:v>
                  </c:pt>
                  <c:pt idx="2">
                    <c:v>4</c:v>
                  </c:pt>
                  <c:pt idx="3">
                    <c:v>5</c:v>
                  </c:pt>
                  <c:pt idx="4">
                    <c:v>6</c:v>
                  </c:pt>
                  <c:pt idx="5">
                    <c:v>7</c:v>
                  </c:pt>
                </c:lvl>
              </c:multiLvlStrCache>
            </c:multiLvlStrRef>
          </c:cat>
          <c:val>
            <c:numRef>
              <c:f>MmtData!$Q$21:$Q$26</c:f>
              <c:numCache>
                <c:formatCode>General</c:formatCode>
                <c:ptCount val="6"/>
                <c:pt idx="0">
                  <c:v>448.29700000000003</c:v>
                </c:pt>
                <c:pt idx="1">
                  <c:v>386.02699999999999</c:v>
                </c:pt>
                <c:pt idx="2">
                  <c:v>396.22699999999998</c:v>
                </c:pt>
                <c:pt idx="3">
                  <c:v>370.517</c:v>
                </c:pt>
                <c:pt idx="4">
                  <c:v>391.94499999999999</c:v>
                </c:pt>
                <c:pt idx="5">
                  <c:v>358.81099999999998</c:v>
                </c:pt>
              </c:numCache>
            </c:numRef>
          </c:val>
        </c:ser>
        <c:marker val="1"/>
        <c:axId val="138581120"/>
        <c:axId val="138578944"/>
      </c:lineChart>
      <c:catAx>
        <c:axId val="138574848"/>
        <c:scaling>
          <c:orientation val="minMax"/>
        </c:scaling>
        <c:axPos val="b"/>
        <c:tickLblPos val="nextTo"/>
        <c:crossAx val="138577024"/>
        <c:crosses val="autoZero"/>
        <c:auto val="1"/>
        <c:lblAlgn val="ctr"/>
        <c:lblOffset val="100"/>
      </c:catAx>
      <c:valAx>
        <c:axId val="138577024"/>
        <c:scaling>
          <c:orientation val="minMax"/>
          <c:max val="263.39299999999992"/>
          <c:min val="254.2"/>
        </c:scaling>
        <c:axPos val="l"/>
        <c:majorGridlines/>
        <c:title>
          <c:tx>
            <c:rich>
              <a:bodyPr/>
              <a:lstStyle/>
              <a:p>
                <a:pPr>
                  <a:defRPr/>
                </a:pPr>
                <a:r>
                  <a:t>Vannføring</a:t>
                </a:r>
              </a:p>
            </c:rich>
          </c:tx>
        </c:title>
        <c:numFmt formatCode="0.00" sourceLinked="0"/>
        <c:tickLblPos val="nextTo"/>
        <c:crossAx val="138574848"/>
        <c:crosses val="autoZero"/>
        <c:crossBetween val="between"/>
        <c:majorUnit val="1.8385999999999965"/>
      </c:valAx>
      <c:valAx>
        <c:axId val="138578944"/>
        <c:scaling>
          <c:orientation val="minMax"/>
          <c:max val="448.29700000000003"/>
          <c:min val="358.81099999999992"/>
        </c:scaling>
        <c:axPos val="r"/>
        <c:title>
          <c:tx>
            <c:rich>
              <a:bodyPr/>
              <a:lstStyle/>
              <a:p>
                <a:pPr>
                  <a:defRPr/>
                </a:pPr>
                <a:r>
                  <a:t>Areal</a:t>
                </a:r>
              </a:p>
            </c:rich>
          </c:tx>
        </c:title>
        <c:numFmt formatCode="0.00" sourceLinked="0"/>
        <c:tickLblPos val="nextTo"/>
        <c:crossAx val="138581120"/>
        <c:crosses val="max"/>
        <c:crossBetween val="between"/>
        <c:majorUnit val="17.897200000000012"/>
      </c:valAx>
      <c:catAx>
        <c:axId val="138581120"/>
        <c:scaling>
          <c:orientation val="minMax"/>
        </c:scaling>
        <c:delete val="1"/>
        <c:axPos val="b"/>
        <c:tickLblPos val="none"/>
        <c:crossAx val="138578944"/>
        <c:crosses val="autoZero"/>
        <c:auto val="1"/>
        <c:lblAlgn val="ctr"/>
        <c:lblOffset val="100"/>
      </c:catAx>
    </c:plotArea>
    <c:legend>
      <c:legendPos val="t"/>
    </c:legend>
    <c:plotVisOnly val="1"/>
  </c:chart>
  <c:printSettings>
    <c:headerFooter/>
    <c:pageMargins b="0.78740157499999996" l="0.70000000000000007" r="0.70000000000000007" t="0.78740157499999996"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nb-NO"/>
  <c:chart>
    <c:plotArea>
      <c:layout/>
      <c:lineChart>
        <c:grouping val="standard"/>
        <c:ser>
          <c:idx val="0"/>
          <c:order val="0"/>
          <c:tx>
            <c:v>Vannføring (m3/s)</c:v>
          </c:tx>
          <c:spPr>
            <a:ln>
              <a:solidFill>
                <a:srgbClr val="0000FF"/>
              </a:solidFill>
            </a:ln>
          </c:spPr>
          <c:marker>
            <c:spPr>
              <a:solidFill>
                <a:srgbClr val="0000FF"/>
              </a:solidFill>
              <a:ln>
                <a:solidFill>
                  <a:srgbClr val="0000FF"/>
                </a:solidFill>
                <a:prstDash val="solid"/>
              </a:ln>
            </c:spPr>
          </c:marker>
          <c:cat>
            <c:multiLvlStrRef>
              <c:f>MmtData!$B$21:$C$26</c:f>
              <c:multiLvlStrCache>
                <c:ptCount val="6"/>
                <c:lvl>
                  <c:pt idx="0">
                    <c:v>R</c:v>
                  </c:pt>
                  <c:pt idx="1">
                    <c:v>L</c:v>
                  </c:pt>
                  <c:pt idx="2">
                    <c:v>R</c:v>
                  </c:pt>
                  <c:pt idx="3">
                    <c:v>L</c:v>
                  </c:pt>
                  <c:pt idx="4">
                    <c:v>R</c:v>
                  </c:pt>
                  <c:pt idx="5">
                    <c:v>L</c:v>
                  </c:pt>
                </c:lvl>
                <c:lvl>
                  <c:pt idx="0">
                    <c:v>2</c:v>
                  </c:pt>
                  <c:pt idx="1">
                    <c:v>3</c:v>
                  </c:pt>
                  <c:pt idx="2">
                    <c:v>4</c:v>
                  </c:pt>
                  <c:pt idx="3">
                    <c:v>5</c:v>
                  </c:pt>
                  <c:pt idx="4">
                    <c:v>6</c:v>
                  </c:pt>
                  <c:pt idx="5">
                    <c:v>7</c:v>
                  </c:pt>
                </c:lvl>
              </c:multiLvlStrCache>
            </c:multiLvlStrRef>
          </c:cat>
          <c:val>
            <c:numRef>
              <c:f>MmtData!$H$21:$H$26</c:f>
              <c:numCache>
                <c:formatCode>General</c:formatCode>
                <c:ptCount val="6"/>
                <c:pt idx="0">
                  <c:v>263.39299999999997</c:v>
                </c:pt>
                <c:pt idx="1">
                  <c:v>261.73399999999998</c:v>
                </c:pt>
                <c:pt idx="2">
                  <c:v>254.71100000000001</c:v>
                </c:pt>
                <c:pt idx="3">
                  <c:v>260.19299999999998</c:v>
                </c:pt>
                <c:pt idx="4">
                  <c:v>254.2</c:v>
                </c:pt>
                <c:pt idx="5">
                  <c:v>261.95499999999998</c:v>
                </c:pt>
              </c:numCache>
            </c:numRef>
          </c:val>
        </c:ser>
        <c:marker val="1"/>
        <c:axId val="138593408"/>
        <c:axId val="138595328"/>
      </c:lineChart>
      <c:lineChart>
        <c:grouping val="standard"/>
        <c:ser>
          <c:idx val="1"/>
          <c:order val="1"/>
          <c:tx>
            <c:v>Hastighet (m/s)</c:v>
          </c:tx>
          <c:spPr>
            <a:ln>
              <a:solidFill>
                <a:srgbClr val="808000"/>
              </a:solidFill>
            </a:ln>
          </c:spPr>
          <c:marker>
            <c:spPr>
              <a:solidFill>
                <a:srgbClr val="808000"/>
              </a:solidFill>
              <a:ln>
                <a:solidFill>
                  <a:srgbClr val="808000"/>
                </a:solidFill>
                <a:prstDash val="solid"/>
              </a:ln>
            </c:spPr>
          </c:marker>
          <c:cat>
            <c:multiLvlStrRef>
              <c:f>MmtData!$B$21:$C$26</c:f>
              <c:multiLvlStrCache>
                <c:ptCount val="6"/>
                <c:lvl>
                  <c:pt idx="0">
                    <c:v>R</c:v>
                  </c:pt>
                  <c:pt idx="1">
                    <c:v>L</c:v>
                  </c:pt>
                  <c:pt idx="2">
                    <c:v>R</c:v>
                  </c:pt>
                  <c:pt idx="3">
                    <c:v>L</c:v>
                  </c:pt>
                  <c:pt idx="4">
                    <c:v>R</c:v>
                  </c:pt>
                  <c:pt idx="5">
                    <c:v>L</c:v>
                  </c:pt>
                </c:lvl>
                <c:lvl>
                  <c:pt idx="0">
                    <c:v>2</c:v>
                  </c:pt>
                  <c:pt idx="1">
                    <c:v>3</c:v>
                  </c:pt>
                  <c:pt idx="2">
                    <c:v>4</c:v>
                  </c:pt>
                  <c:pt idx="3">
                    <c:v>5</c:v>
                  </c:pt>
                  <c:pt idx="4">
                    <c:v>6</c:v>
                  </c:pt>
                  <c:pt idx="5">
                    <c:v>7</c:v>
                  </c:pt>
                </c:lvl>
              </c:multiLvlStrCache>
            </c:multiLvlStrRef>
          </c:cat>
          <c:val>
            <c:numRef>
              <c:f>MmtData!$S$21:$S$26</c:f>
              <c:numCache>
                <c:formatCode>General</c:formatCode>
                <c:ptCount val="6"/>
                <c:pt idx="0">
                  <c:v>0.73199999999999998</c:v>
                </c:pt>
                <c:pt idx="1">
                  <c:v>0.83799999999999997</c:v>
                </c:pt>
                <c:pt idx="2">
                  <c:v>0.81200000000000006</c:v>
                </c:pt>
                <c:pt idx="3">
                  <c:v>0.83899999999999997</c:v>
                </c:pt>
                <c:pt idx="4">
                  <c:v>0.80600000000000005</c:v>
                </c:pt>
                <c:pt idx="5">
                  <c:v>0.83499999999999996</c:v>
                </c:pt>
              </c:numCache>
            </c:numRef>
          </c:val>
        </c:ser>
        <c:marker val="1"/>
        <c:axId val="138599424"/>
        <c:axId val="138597504"/>
      </c:lineChart>
      <c:catAx>
        <c:axId val="138593408"/>
        <c:scaling>
          <c:orientation val="minMax"/>
        </c:scaling>
        <c:axPos val="b"/>
        <c:tickLblPos val="nextTo"/>
        <c:crossAx val="138595328"/>
        <c:crosses val="autoZero"/>
        <c:auto val="1"/>
        <c:lblAlgn val="ctr"/>
        <c:lblOffset val="100"/>
      </c:catAx>
      <c:valAx>
        <c:axId val="138595328"/>
        <c:scaling>
          <c:orientation val="minMax"/>
          <c:max val="263.39299999999992"/>
          <c:min val="254.2"/>
        </c:scaling>
        <c:axPos val="l"/>
        <c:majorGridlines/>
        <c:title>
          <c:tx>
            <c:rich>
              <a:bodyPr/>
              <a:lstStyle/>
              <a:p>
                <a:pPr>
                  <a:defRPr/>
                </a:pPr>
                <a:r>
                  <a:t>Vannføring</a:t>
                </a:r>
              </a:p>
            </c:rich>
          </c:tx>
        </c:title>
        <c:numFmt formatCode="0.00" sourceLinked="0"/>
        <c:tickLblPos val="nextTo"/>
        <c:crossAx val="138593408"/>
        <c:crosses val="autoZero"/>
        <c:crossBetween val="between"/>
        <c:majorUnit val="1.8385999999999965"/>
      </c:valAx>
      <c:valAx>
        <c:axId val="138597504"/>
        <c:scaling>
          <c:orientation val="minMax"/>
          <c:max val="0.83900000000000008"/>
          <c:min val="0.7320000000000001"/>
        </c:scaling>
        <c:axPos val="r"/>
        <c:title>
          <c:tx>
            <c:rich>
              <a:bodyPr/>
              <a:lstStyle/>
              <a:p>
                <a:pPr>
                  <a:defRPr/>
                </a:pPr>
                <a:r>
                  <a:t>Hastighet</a:t>
                </a:r>
              </a:p>
            </c:rich>
          </c:tx>
        </c:title>
        <c:numFmt formatCode="0.00" sourceLinked="0"/>
        <c:tickLblPos val="nextTo"/>
        <c:crossAx val="138599424"/>
        <c:crosses val="max"/>
        <c:crossBetween val="between"/>
        <c:majorUnit val="2.1399999999999995E-2"/>
      </c:valAx>
      <c:catAx>
        <c:axId val="138599424"/>
        <c:scaling>
          <c:orientation val="minMax"/>
        </c:scaling>
        <c:delete val="1"/>
        <c:axPos val="b"/>
        <c:tickLblPos val="none"/>
        <c:crossAx val="138597504"/>
        <c:crosses val="autoZero"/>
        <c:auto val="1"/>
        <c:lblAlgn val="ctr"/>
        <c:lblOffset val="100"/>
      </c:catAx>
    </c:plotArea>
    <c:legend>
      <c:legendPos val="t"/>
    </c:legend>
    <c:plotVisOnly val="1"/>
  </c:chart>
  <c:printSettings>
    <c:headerFooter/>
    <c:pageMargins b="0.78740157499999996" l="0.70000000000000007" r="0.70000000000000007" t="0.78740157499999996" header="0.30000000000000004" footer="0.30000000000000004"/>
    <c:pageSetup/>
  </c:printSettings>
</c:chartSpace>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png"/><Relationship Id="rId1" Type="http://schemas.openxmlformats.org/officeDocument/2006/relationships/image" Target="../media/image3.emf"/><Relationship Id="rId4" Type="http://schemas.openxmlformats.org/officeDocument/2006/relationships/image" Target="../media/image6.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74</xdr:row>
      <xdr:rowOff>3175</xdr:rowOff>
    </xdr:from>
    <xdr:to>
      <xdr:col>37</xdr:col>
      <xdr:colOff>6350</xdr:colOff>
      <xdr:row>106</xdr:row>
      <xdr:rowOff>3175</xdr:rowOff>
    </xdr:to>
    <xdr:pic>
      <xdr:nvPicPr>
        <xdr:cNvPr id="10256" name="PastedFromClipboard"/>
        <xdr:cNvPicPr>
          <a:picLocks noChangeArrowheads="1"/>
        </xdr:cNvPicPr>
      </xdr:nvPicPr>
      <xdr:blipFill>
        <a:blip xmlns:r="http://schemas.openxmlformats.org/officeDocument/2006/relationships" r:embed="rId1" cstate="print"/>
        <a:srcRect/>
        <a:stretch>
          <a:fillRect/>
        </a:stretch>
      </xdr:blipFill>
      <xdr:spPr bwMode="auto">
        <a:xfrm>
          <a:off x="495300" y="15176500"/>
          <a:ext cx="9169400" cy="6096000"/>
        </a:xfrm>
        <a:prstGeom prst="rect">
          <a:avLst/>
        </a:prstGeom>
        <a:noFill/>
        <a:ln w="1">
          <a:noFill/>
          <a:miter lim="800000"/>
          <a:headEnd/>
          <a:tailEnd type="none" w="med" len="med"/>
        </a:ln>
        <a:effectLst/>
      </xdr:spPr>
    </xdr:pic>
    <xdr:clientData/>
  </xdr:twoCellAnchor>
  <xdr:twoCellAnchor>
    <xdr:from>
      <xdr:col>38</xdr:col>
      <xdr:colOff>0</xdr:colOff>
      <xdr:row>74</xdr:row>
      <xdr:rowOff>0</xdr:rowOff>
    </xdr:from>
    <xdr:to>
      <xdr:col>56</xdr:col>
      <xdr:colOff>76200</xdr:colOff>
      <xdr:row>104</xdr:row>
      <xdr:rowOff>142875</xdr:rowOff>
    </xdr:to>
    <xdr:graphicFrame macro="">
      <xdr:nvGraphicFramePr>
        <xdr:cNvPr id="91" name="Plo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38</xdr:col>
      <xdr:colOff>0</xdr:colOff>
      <xdr:row>89</xdr:row>
      <xdr:rowOff>0</xdr:rowOff>
    </xdr:from>
    <xdr:to>
      <xdr:col>56</xdr:col>
      <xdr:colOff>76200</xdr:colOff>
      <xdr:row>122</xdr:row>
      <xdr:rowOff>0</xdr:rowOff>
    </xdr:to>
    <xdr:graphicFrame macro="">
      <xdr:nvGraphicFramePr>
        <xdr:cNvPr id="92" name="Plot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561975</xdr:colOff>
      <xdr:row>50</xdr:row>
      <xdr:rowOff>76200</xdr:rowOff>
    </xdr:to>
    <xdr:grpSp>
      <xdr:nvGrpSpPr>
        <xdr:cNvPr id="3" name="Gruppe 2"/>
        <xdr:cNvGrpSpPr/>
      </xdr:nvGrpSpPr>
      <xdr:grpSpPr>
        <a:xfrm>
          <a:off x="0" y="161925"/>
          <a:ext cx="10820400" cy="8010525"/>
          <a:chOff x="0" y="180975"/>
          <a:chExt cx="10591800" cy="8010525"/>
        </a:xfrm>
      </xdr:grpSpPr>
      <xdr:sp macro="" textlink="">
        <xdr:nvSpPr>
          <xdr:cNvPr id="4" name="Text Box 1"/>
          <xdr:cNvSpPr txBox="1">
            <a:spLocks noChangeArrowheads="1"/>
          </xdr:cNvSpPr>
        </xdr:nvSpPr>
        <xdr:spPr bwMode="auto">
          <a:xfrm>
            <a:off x="9525" y="180975"/>
            <a:ext cx="10582275" cy="80105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nb-NO" sz="1000" b="1" i="0" u="none" strike="noStrike" kern="0" cap="none" spc="0" normalizeH="0" baseline="0" noProof="0">
                <a:ln>
                  <a:noFill/>
                </a:ln>
                <a:solidFill>
                  <a:srgbClr val="000000"/>
                </a:solidFill>
                <a:effectLst/>
                <a:uLnTx/>
                <a:uFillTx/>
                <a:latin typeface="Arial"/>
                <a:ea typeface="+mn-ea"/>
                <a:cs typeface="Arial"/>
              </a:rPr>
              <a:t>(1) Directional error.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nb-NO" sz="1000" b="0" i="0" u="none" strike="noStrike" kern="0" cap="none" spc="0" normalizeH="0" baseline="0" noProof="0">
                <a:ln>
                  <a:noFill/>
                </a:ln>
                <a:solidFill>
                  <a:srgbClr val="000000"/>
                </a:solidFill>
                <a:effectLst/>
                <a:uLnTx/>
                <a:uFillTx/>
                <a:latin typeface="Arial"/>
                <a:ea typeface="+mn-ea"/>
                <a:cs typeface="Arial"/>
              </a:rPr>
              <a:t>Systematisk forskjell i Q på høyre-venstre-transect og venstre-høyre-transect kalles directional error. Man regner ut snitt for høyre-venstre-transect og venstre-høyre-transect selv. Bruk kalkulator, Excel eller huk av og på transect i WinRiver.</a:t>
            </a:r>
          </a:p>
          <a:p>
            <a:pPr algn="l" rtl="0">
              <a:defRPr sz="1000"/>
            </a:pPr>
            <a:endParaRPr lang="nb-NO" sz="1000" b="1"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nb-NO" sz="1000" b="1" i="0" u="none" strike="noStrike" kern="0" cap="none" spc="0" normalizeH="0" baseline="0" noProof="0">
                <a:ln>
                  <a:noFill/>
                </a:ln>
                <a:solidFill>
                  <a:srgbClr val="000000"/>
                </a:solidFill>
                <a:effectLst/>
                <a:uLnTx/>
                <a:uFillTx/>
                <a:latin typeface="Arial"/>
                <a:ea typeface="+mn-ea"/>
                <a:cs typeface="Arial"/>
              </a:rPr>
              <a:t>(2) Ekstrapolering (topp/bunn)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nb-NO" sz="1000" b="0" i="0" u="none" strike="noStrike" kern="0" cap="none" spc="0" normalizeH="0" baseline="0" noProof="0">
                <a:ln>
                  <a:noFill/>
                </a:ln>
                <a:solidFill>
                  <a:srgbClr val="000000"/>
                </a:solidFill>
                <a:effectLst/>
                <a:uLnTx/>
                <a:uFillTx/>
                <a:latin typeface="Arial"/>
                <a:ea typeface="+mn-ea"/>
                <a:cs typeface="Arial"/>
              </a:rPr>
              <a:t>Bruk helst Extrap for å sjekke topp/bunn-ekstrapolering.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nb-NO" sz="1000" b="0" i="0" u="none" strike="noStrike" kern="0" cap="none" spc="0" normalizeH="0" baseline="0" noProof="0">
                <a:ln>
                  <a:noFill/>
                </a:ln>
                <a:solidFill>
                  <a:srgbClr val="000000"/>
                </a:solidFill>
                <a:effectLst/>
                <a:uLnTx/>
                <a:uFillTx/>
                <a:latin typeface="Arial"/>
                <a:ea typeface="+mn-ea"/>
                <a:cs typeface="Arial"/>
              </a:rPr>
              <a:t>Hvis snitt-Q endrer seg mindre enn 2% er ikke store tillegg viktig. </a:t>
            </a:r>
          </a:p>
          <a:p>
            <a:pPr algn="l" rtl="0">
              <a:defRPr sz="1000"/>
            </a:pPr>
            <a:endParaRPr lang="nb-NO" sz="1000" b="1"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nb-NO" sz="1000" b="1" i="0" u="none" strike="noStrike" kern="0" cap="none" spc="0" normalizeH="0" baseline="0" noProof="0">
                <a:ln>
                  <a:noFill/>
                </a:ln>
                <a:solidFill>
                  <a:srgbClr val="000000"/>
                </a:solidFill>
                <a:effectLst/>
                <a:uLnTx/>
                <a:uFillTx/>
                <a:latin typeface="Arial"/>
                <a:ea typeface="+mn-ea"/>
                <a:cs typeface="Arial"/>
              </a:rPr>
              <a:t>(3) Andel dårlige ensembler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nb-NO" sz="1000" b="0" i="0" u="none" strike="noStrike" kern="0" cap="none" spc="0" normalizeH="0" baseline="0" noProof="0">
                <a:ln>
                  <a:noFill/>
                </a:ln>
                <a:solidFill>
                  <a:srgbClr val="000000"/>
                </a:solidFill>
                <a:effectLst/>
                <a:uLnTx/>
                <a:uFillTx/>
                <a:latin typeface="Arial"/>
                <a:ea typeface="+mn-ea"/>
                <a:cs typeface="Arial"/>
              </a:rPr>
              <a:t>I utgangspunktet 0-2%(3), 2-5%(2), &gt; 5 %(1)</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nb-NO" sz="1000" b="0" i="0" u="none" strike="noStrike" kern="0" cap="none" spc="0" normalizeH="0" baseline="0" noProof="0">
                <a:ln>
                  <a:noFill/>
                </a:ln>
                <a:solidFill>
                  <a:srgbClr val="000000"/>
                </a:solidFill>
                <a:effectLst/>
                <a:uLnTx/>
                <a:uFillTx/>
                <a:latin typeface="Arial"/>
                <a:ea typeface="+mn-ea"/>
                <a:cs typeface="Arial"/>
              </a:rPr>
              <a:t>Svært avhengig av fordeling. Der det mangler mange ensembler på rad, og dette er i hovedstrømmen eller i overgang mellom rolig og raskt vann, så er det ille. Hvs det mangler ett ensemble her og ett ensemble der jevnt fordelt, så er det ikke et stort problem. Dette bedømmes i stor grad subjektivt, og man skal ikke låse seg til prosenttallene ovenfor.</a:t>
            </a:r>
          </a:p>
          <a:p>
            <a:pPr algn="l" rtl="0">
              <a:defRPr sz="1000"/>
            </a:pPr>
            <a:endParaRPr lang="nb-NO" sz="1000" b="1" i="0" u="none" strike="noStrike" baseline="0">
              <a:solidFill>
                <a:srgbClr val="000000"/>
              </a:solidFill>
              <a:latin typeface="Arial"/>
              <a:cs typeface="Arial"/>
            </a:endParaRPr>
          </a:p>
          <a:p>
            <a:pPr algn="l" rtl="0">
              <a:defRPr sz="1000"/>
            </a:pPr>
            <a:r>
              <a:rPr lang="nb-NO" sz="1000" b="1" i="0" u="none" strike="noStrike" baseline="0">
                <a:solidFill>
                  <a:srgbClr val="000000"/>
                </a:solidFill>
                <a:latin typeface="Arial"/>
                <a:cs typeface="Arial"/>
              </a:rPr>
              <a:t>(4) Rotete shiptrack</a:t>
            </a:r>
          </a:p>
          <a:p>
            <a:pPr algn="l" rtl="0">
              <a:defRPr sz="1000"/>
            </a:pPr>
            <a:r>
              <a:rPr lang="nb-NO" sz="1000" b="0" i="0" u="none" strike="noStrike" baseline="0">
                <a:solidFill>
                  <a:srgbClr val="000000"/>
                </a:solidFill>
                <a:latin typeface="Arial"/>
                <a:cs typeface="Arial"/>
              </a:rPr>
              <a:t>Mange dårlige ensembler kombinert med rotete shiptrack (ujevn kjøring) skal dra vurderingen ned</a:t>
            </a:r>
          </a:p>
          <a:p>
            <a:pPr algn="l" rtl="0">
              <a:defRPr sz="1000"/>
            </a:pPr>
            <a:endParaRPr lang="nb-NO" sz="1000" b="0" i="0" u="none" strike="noStrike" baseline="0">
              <a:solidFill>
                <a:srgbClr val="000000"/>
              </a:solidFill>
              <a:latin typeface="Arial"/>
              <a:cs typeface="Arial"/>
            </a:endParaRPr>
          </a:p>
          <a:p>
            <a:pPr algn="l" rtl="0">
              <a:defRPr sz="1000"/>
            </a:pPr>
            <a:r>
              <a:rPr lang="nb-NO" sz="1000" b="1" i="0" u="none" strike="noStrike" baseline="0">
                <a:solidFill>
                  <a:srgbClr val="000000"/>
                </a:solidFill>
                <a:latin typeface="Arial"/>
                <a:cs typeface="Arial"/>
              </a:rPr>
              <a:t>(5) Rotete bunn</a:t>
            </a:r>
          </a:p>
          <a:p>
            <a:pPr algn="l" rtl="0">
              <a:defRPr sz="1000"/>
            </a:pPr>
            <a:r>
              <a:rPr lang="nb-NO" sz="1000" b="0" i="0" u="none" strike="noStrike" baseline="0">
                <a:solidFill>
                  <a:srgbClr val="000000"/>
                </a:solidFill>
                <a:latin typeface="Arial"/>
                <a:cs typeface="Arial"/>
              </a:rPr>
              <a:t>Mest subjektivt, om man kan se bunnen. I WRII får man indikasjon på om det er rotete bunn om det er enten stor eller svært varierende avstand mellom bunn (tykk strek) og sidelobe (tynn strek) i konturplottet.</a:t>
            </a:r>
          </a:p>
          <a:p>
            <a:pPr algn="l" rtl="0">
              <a:defRPr sz="1000"/>
            </a:pPr>
            <a:r>
              <a:rPr lang="nb-NO" sz="1000" b="0" i="0" u="none" strike="noStrike" baseline="0">
                <a:solidFill>
                  <a:srgbClr val="000000"/>
                </a:solidFill>
                <a:latin typeface="Arial"/>
                <a:cs typeface="Arial"/>
              </a:rPr>
              <a:t>Steder med rotete bunn er dårlige målesteder for alle metoder unntatt salt.</a:t>
            </a:r>
          </a:p>
          <a:p>
            <a:pPr algn="l" rtl="0">
              <a:defRPr sz="1000"/>
            </a:pPr>
            <a:endParaRPr lang="nb-NO" sz="1000" b="0" i="0" u="none" strike="noStrike" baseline="0">
              <a:solidFill>
                <a:srgbClr val="000000"/>
              </a:solidFill>
              <a:latin typeface="Arial"/>
              <a:cs typeface="Arial"/>
            </a:endParaRPr>
          </a:p>
          <a:p>
            <a:pPr algn="l" rtl="0">
              <a:defRPr sz="1000"/>
            </a:pPr>
            <a:r>
              <a:rPr lang="nb-NO" sz="1000" b="1" i="0" u="none" strike="noStrike" baseline="0">
                <a:solidFill>
                  <a:srgbClr val="000000"/>
                </a:solidFill>
                <a:latin typeface="Arial"/>
                <a:cs typeface="Arial"/>
              </a:rPr>
              <a:t>(6) Tidsforbruk</a:t>
            </a:r>
          </a:p>
          <a:p>
            <a:pPr algn="l" rtl="0">
              <a:defRPr sz="1000"/>
            </a:pPr>
            <a:r>
              <a:rPr lang="nb-NO" sz="1000" b="0" i="0" u="none" strike="noStrike" baseline="0">
                <a:solidFill>
                  <a:srgbClr val="000000"/>
                </a:solidFill>
                <a:latin typeface="Arial"/>
                <a:cs typeface="Arial"/>
              </a:rPr>
              <a:t>Man skal helst bruke minst 3 minutter per transect, men i alle tilfeller måle mer enn 12 minutter totalt.</a:t>
            </a:r>
          </a:p>
          <a:p>
            <a:pPr algn="l" rtl="0">
              <a:defRPr sz="1000"/>
            </a:pPr>
            <a:r>
              <a:rPr lang="nb-NO" sz="1000" b="0" i="0" u="none" strike="noStrike" baseline="0">
                <a:solidFill>
                  <a:srgbClr val="000000"/>
                </a:solidFill>
                <a:latin typeface="Arial"/>
                <a:cs typeface="Arial"/>
              </a:rPr>
              <a:t>Det er viktigere med jevn og fornuftig båtkjøring enn å tyne et transect til 3 minutter. Hvis det er vanskelig, kjører man heller flere transect.</a:t>
            </a:r>
          </a:p>
          <a:p>
            <a:pPr algn="l" rtl="0">
              <a:defRPr sz="1000"/>
            </a:pPr>
            <a:r>
              <a:rPr lang="nb-NO" sz="1000" b="0" i="0" u="none" strike="noStrike" baseline="0">
                <a:solidFill>
                  <a:srgbClr val="000000"/>
                </a:solidFill>
                <a:latin typeface="Arial"/>
                <a:cs typeface="Arial"/>
              </a:rPr>
              <a:t>Det er også viktig å bruke mesteparten av tiden på å måle hovedstrømmen. Dersom det er lange sakteflytende partier mot breddene kan man kjøre raskere her enn i hovedstrømmen.</a:t>
            </a:r>
          </a:p>
          <a:p>
            <a:pPr algn="l" rtl="0">
              <a:defRPr sz="1000"/>
            </a:pPr>
            <a:r>
              <a:rPr lang="nb-NO" sz="1000" b="0" i="0" u="none" strike="noStrike" baseline="0">
                <a:solidFill>
                  <a:srgbClr val="000000"/>
                </a:solidFill>
                <a:latin typeface="Arial"/>
                <a:cs typeface="Arial"/>
              </a:rPr>
              <a:t>Gitt at man har brukt mesteparten av tiden i hovedstrømmen:</a:t>
            </a:r>
          </a:p>
          <a:p>
            <a:pPr algn="l" rtl="0">
              <a:defRPr sz="1000"/>
            </a:pPr>
            <a:r>
              <a:rPr lang="nb-NO" sz="1000" b="0" i="0" u="none" strike="noStrike" baseline="0">
                <a:solidFill>
                  <a:srgbClr val="000000"/>
                </a:solidFill>
                <a:latin typeface="Arial"/>
                <a:cs typeface="Arial"/>
              </a:rPr>
              <a:t>Mindre enn 8 minutter = Dårlig</a:t>
            </a:r>
          </a:p>
          <a:p>
            <a:pPr algn="l" rtl="0">
              <a:defRPr sz="1000"/>
            </a:pPr>
            <a:r>
              <a:rPr lang="nb-NO" sz="1000" b="0" i="0" u="none" strike="noStrike" baseline="0">
                <a:solidFill>
                  <a:srgbClr val="000000"/>
                </a:solidFill>
                <a:latin typeface="Arial"/>
                <a:cs typeface="Arial"/>
              </a:rPr>
              <a:t>8-12 minutter = Middels</a:t>
            </a:r>
          </a:p>
          <a:p>
            <a:pPr algn="l" rtl="0">
              <a:defRPr sz="1000"/>
            </a:pPr>
            <a:r>
              <a:rPr lang="nb-NO" sz="1000" b="0" i="0" u="none" strike="noStrike" baseline="0">
                <a:solidFill>
                  <a:srgbClr val="000000"/>
                </a:solidFill>
                <a:latin typeface="Arial"/>
                <a:cs typeface="Arial"/>
              </a:rPr>
              <a:t>12 minutter eller mer = God</a:t>
            </a:r>
          </a:p>
          <a:p>
            <a:pPr algn="l" rtl="0">
              <a:defRPr sz="1000"/>
            </a:pPr>
            <a:endParaRPr lang="nb-NO" sz="10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nb-NO" sz="1000" b="1" i="0" u="none" strike="noStrike" kern="0" cap="none" spc="0" normalizeH="0" baseline="0" noProof="0">
                <a:ln>
                  <a:noFill/>
                </a:ln>
                <a:solidFill>
                  <a:srgbClr val="000000"/>
                </a:solidFill>
                <a:effectLst/>
                <a:uLnTx/>
                <a:uFillTx/>
                <a:latin typeface="Arial"/>
                <a:ea typeface="+mn-ea"/>
                <a:cs typeface="Arial"/>
              </a:rPr>
              <a:t>(7) Vannstand</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nb-NO" sz="1000" b="0" i="0" u="none" strike="noStrike" baseline="0">
                <a:solidFill>
                  <a:srgbClr val="000000"/>
                </a:solidFill>
                <a:latin typeface="Arial"/>
                <a:cs typeface="Arial"/>
              </a:rPr>
              <a:t>Hvor god vannstandsavlesningene er er helt avgjørende. Hvis denne er svært unøyaktig (bølger/skvalping) eller endrer seg mye er målingen dårlig eller ubruklig. Totalkarakteren blir ikke bedre enn karakteren for vst.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nb-NO" sz="10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nb-NO" sz="1000" b="1" i="0" u="none" strike="noStrike">
                <a:latin typeface="Arial" pitchFamily="34" charset="0"/>
                <a:ea typeface="+mn-ea"/>
                <a:cs typeface="Arial" pitchFamily="34" charset="0"/>
              </a:rPr>
              <a:t>(8) Skalering/forskyvning</a:t>
            </a:r>
            <a:r>
              <a:rPr lang="nb-NO" sz="1000" b="0" i="0" u="none" strike="noStrike">
                <a:latin typeface="Arial" pitchFamily="34" charset="0"/>
                <a:ea typeface="+mn-ea"/>
                <a:cs typeface="Arial" pitchFamily="34" charset="0"/>
              </a:rPr>
              <a:t/>
            </a:r>
            <a:br>
              <a:rPr lang="nb-NO" sz="1000" b="0" i="0" u="none" strike="noStrike">
                <a:latin typeface="Arial" pitchFamily="34" charset="0"/>
                <a:ea typeface="+mn-ea"/>
                <a:cs typeface="Arial" pitchFamily="34" charset="0"/>
              </a:rPr>
            </a:br>
            <a:r>
              <a:rPr lang="nb-NO" sz="1000" b="0" i="0" u="none" strike="noStrike">
                <a:latin typeface="Arial" pitchFamily="34" charset="0"/>
                <a:ea typeface="+mn-ea"/>
                <a:cs typeface="Arial" pitchFamily="34" charset="0"/>
              </a:rPr>
              <a:t>For vurdering av skalering og/eller tidsforskyvning, se KS for målemetoden. Totalkarakteren blir ikke bedre enn karakteren for skalering/forskyvning.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nb-NO" sz="1000" b="0" i="0" u="none" strike="noStrike">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nb-NO" sz="1000" b="1" i="0" u="none" strike="noStrike">
                <a:latin typeface="Arial" pitchFamily="34" charset="0"/>
                <a:ea typeface="+mn-ea"/>
                <a:cs typeface="Arial" pitchFamily="34" charset="0"/>
              </a:rPr>
              <a:t>(9) Rotete hastighetsbilde</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nb-NO" sz="1000" b="0" i="0" u="none" strike="noStrike">
                <a:latin typeface="Arial" pitchFamily="34" charset="0"/>
                <a:ea typeface="+mn-ea"/>
                <a:cs typeface="Arial" pitchFamily="34" charset="0"/>
              </a:rPr>
              <a:t>Hvordan ser hastighetsbilde i Velocity</a:t>
            </a:r>
            <a:r>
              <a:rPr lang="nb-NO" sz="1000" b="0" i="0" u="none" strike="noStrike" baseline="0">
                <a:latin typeface="Arial" pitchFamily="34" charset="0"/>
                <a:ea typeface="+mn-ea"/>
                <a:cs typeface="Arial" pitchFamily="34" charset="0"/>
              </a:rPr>
              <a:t> Contur plottet ut? Er det gjevn overgang, med tydlig områder med større hastighet. Eller er det ulike hastigheter over hele elva, da drar dette kvaliteten på målinga ned.</a:t>
            </a:r>
            <a:endParaRPr lang="nb-NO" sz="1000" b="0" i="0" u="none" strike="noStrike">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nb-NO">
                <a:latin typeface="Arial" pitchFamily="34" charset="0"/>
                <a:cs typeface="Arial" pitchFamily="34" charset="0"/>
              </a:rPr>
              <a: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nb-NO" sz="1000" b="0" i="0" u="none" strike="noStrike" baseline="0">
              <a:solidFill>
                <a:srgbClr val="000000"/>
              </a:solidFill>
              <a:latin typeface="Arial" pitchFamily="34" charset="0"/>
              <a:cs typeface="Arial" pitchFamily="34" charset="0"/>
            </a:endParaRPr>
          </a:p>
        </xdr:txBody>
      </xdr:sp>
      <xdr:grpSp>
        <xdr:nvGrpSpPr>
          <xdr:cNvPr id="5" name="Gruppe 2"/>
          <xdr:cNvGrpSpPr/>
        </xdr:nvGrpSpPr>
        <xdr:grpSpPr>
          <a:xfrm>
            <a:off x="0" y="6562725"/>
            <a:ext cx="9729011" cy="1295400"/>
            <a:chOff x="114301" y="6095999"/>
            <a:chExt cx="8914612" cy="1504950"/>
          </a:xfrm>
        </xdr:grpSpPr>
        <xdr:pic>
          <xdr:nvPicPr>
            <xdr:cNvPr id="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14301" y="6145629"/>
              <a:ext cx="3933824" cy="1455320"/>
            </a:xfrm>
            <a:prstGeom prst="rect">
              <a:avLst/>
            </a:prstGeom>
            <a:noFill/>
          </xdr:spPr>
        </xdr:pic>
        <xdr:pic>
          <xdr:nvPicPr>
            <xdr:cNvPr id="7"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4082031" y="6095999"/>
              <a:ext cx="4946882" cy="1457325"/>
            </a:xfrm>
            <a:prstGeom prst="rect">
              <a:avLst/>
            </a:prstGeom>
            <a:noFill/>
            <a:ln w="1">
              <a:noFill/>
              <a:miter lim="800000"/>
              <a:headEnd/>
              <a:tailEnd type="none" w="med" len="med"/>
            </a:ln>
            <a:effectLst/>
          </xdr:spPr>
        </xdr:pic>
        <xdr:pic>
          <xdr:nvPicPr>
            <xdr:cNvPr id="8" name="Picture 4" descr="C:\Users\tls\AppData\Local\Microsoft\Windows\Temporary Internet Files\Content.IE5\B2D7Z2VR\MC900423828[1].wmf"/>
            <xdr:cNvPicPr>
              <a:picLocks noChangeAspect="1" noChangeArrowheads="1"/>
            </xdr:cNvPicPr>
          </xdr:nvPicPr>
          <xdr:blipFill>
            <a:blip xmlns:r="http://schemas.openxmlformats.org/officeDocument/2006/relationships" r:embed="rId3" cstate="print"/>
            <a:srcRect/>
            <a:stretch>
              <a:fillRect/>
            </a:stretch>
          </xdr:blipFill>
          <xdr:spPr bwMode="auto">
            <a:xfrm>
              <a:off x="4238626" y="6916736"/>
              <a:ext cx="323850" cy="512763"/>
            </a:xfrm>
            <a:prstGeom prst="rect">
              <a:avLst/>
            </a:prstGeom>
            <a:noFill/>
          </xdr:spPr>
        </xdr:pic>
        <xdr:pic>
          <xdr:nvPicPr>
            <xdr:cNvPr id="9" name="Picture 5" descr="C:\Users\tls\AppData\Local\Microsoft\Windows\Temporary Internet Files\Content.IE5\CD2E0FQR\MC900423171[1].wmf"/>
            <xdr:cNvPicPr>
              <a:picLocks noChangeAspect="1" noChangeArrowheads="1"/>
            </xdr:cNvPicPr>
          </xdr:nvPicPr>
          <xdr:blipFill>
            <a:blip xmlns:r="http://schemas.openxmlformats.org/officeDocument/2006/relationships" r:embed="rId4" cstate="print"/>
            <a:srcRect/>
            <a:stretch>
              <a:fillRect/>
            </a:stretch>
          </xdr:blipFill>
          <xdr:spPr bwMode="auto">
            <a:xfrm>
              <a:off x="200026" y="7038974"/>
              <a:ext cx="342900" cy="342900"/>
            </a:xfrm>
            <a:prstGeom prst="rect">
              <a:avLst/>
            </a:prstGeom>
            <a:noFill/>
          </xdr:spPr>
        </xdr:pic>
      </xdr:grpSp>
    </xdr:grp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vmlDrawing" Target="../drawings/vmlDrawing1.vml"/><Relationship Id="rId7" Type="http://schemas.openxmlformats.org/officeDocument/2006/relationships/ctrlProp" Target="../ctrlProps/ctrlProp2.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comments" Target="../comments1.xml"/><Relationship Id="rId10" Type="http://schemas.openxmlformats.org/officeDocument/2006/relationships/ctrlProp" Target="../ctrlProps/ctrlProp5.xml"/><Relationship Id="rId4" Type="http://schemas.openxmlformats.org/officeDocument/2006/relationships/oleObject" Target="../embeddings/oleObject1.bin"/><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codeName="Ark13"/>
  <dimension ref="A1:ED108"/>
  <sheetViews>
    <sheetView showGridLines="0" zoomScaleNormal="100" zoomScalePageLayoutView="80" workbookViewId="0">
      <selection activeCell="F20" sqref="F20:BB20"/>
    </sheetView>
  </sheetViews>
  <sheetFormatPr baseColWidth="10" defaultColWidth="3.7109375" defaultRowHeight="15" customHeight="1"/>
  <cols>
    <col min="1" max="1" width="3.7109375" style="45"/>
    <col min="2" max="2" width="3.7109375" style="45" customWidth="1"/>
    <col min="3" max="3" width="4.7109375" style="45" customWidth="1"/>
    <col min="4" max="5" width="3.7109375" style="45" customWidth="1"/>
    <col min="6" max="6" width="5.28515625" style="45" customWidth="1"/>
    <col min="7" max="7" width="3.7109375" style="45"/>
    <col min="8" max="8" width="3.7109375" style="45" customWidth="1"/>
    <col min="9" max="9" width="4.85546875" style="45" customWidth="1"/>
    <col min="10" max="10" width="5.140625" style="45" customWidth="1"/>
    <col min="11" max="11" width="4.140625" style="45" customWidth="1"/>
    <col min="12" max="16" width="3.7109375" style="45"/>
    <col min="17" max="17" width="3.7109375" style="45" customWidth="1"/>
    <col min="18" max="18" width="3.7109375" style="45"/>
    <col min="19" max="19" width="3.7109375" style="45" customWidth="1"/>
    <col min="20" max="24" width="3.7109375" style="45"/>
    <col min="25" max="25" width="5.5703125" style="45" bestFit="1" customWidth="1"/>
    <col min="26" max="26" width="3.7109375" style="45" customWidth="1"/>
    <col min="27" max="28" width="3.7109375" style="45"/>
    <col min="29" max="30" width="3.7109375" style="45" customWidth="1"/>
    <col min="31" max="34" width="3.7109375" style="45"/>
    <col min="35" max="35" width="3.7109375" style="45" customWidth="1"/>
    <col min="36" max="43" width="3.7109375" style="45"/>
    <col min="44" max="46" width="3.7109375" style="45" customWidth="1"/>
    <col min="47" max="48" width="3.7109375" style="45"/>
    <col min="49" max="49" width="4.28515625" style="45" customWidth="1"/>
    <col min="50" max="16384" width="3.7109375" style="45"/>
  </cols>
  <sheetData>
    <row r="1" spans="1:134" ht="15" customHeight="1">
      <c r="A1" s="118"/>
      <c r="B1" s="117"/>
      <c r="C1" s="117"/>
      <c r="D1" s="117"/>
      <c r="E1" s="117"/>
      <c r="F1" s="117"/>
      <c r="G1" s="117"/>
      <c r="H1" s="117"/>
      <c r="I1" s="117"/>
      <c r="J1" s="117"/>
      <c r="K1" s="117"/>
      <c r="L1" s="117"/>
      <c r="M1" s="117"/>
      <c r="N1" s="117"/>
      <c r="O1" s="117"/>
      <c r="P1" s="117"/>
      <c r="Q1" s="117"/>
      <c r="R1" s="117"/>
      <c r="S1" s="117"/>
      <c r="T1" s="117"/>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c r="BC1" s="116"/>
      <c r="BD1" s="116"/>
      <c r="BE1" s="115"/>
      <c r="BH1" s="342" t="s">
        <v>165</v>
      </c>
      <c r="BI1" s="342"/>
      <c r="BJ1" s="342"/>
    </row>
    <row r="2" spans="1:134" ht="15" customHeight="1">
      <c r="A2" s="99"/>
      <c r="B2" s="98"/>
      <c r="C2" s="232" t="s">
        <v>20</v>
      </c>
      <c r="D2" s="232"/>
      <c r="E2" s="232"/>
      <c r="F2" s="232"/>
      <c r="G2" s="232"/>
      <c r="H2" s="232"/>
      <c r="I2" s="232"/>
      <c r="J2" s="232"/>
      <c r="K2" s="232"/>
      <c r="L2" s="232"/>
      <c r="M2" s="232"/>
      <c r="N2" s="114"/>
      <c r="O2" s="114"/>
      <c r="P2" s="114"/>
      <c r="Q2" s="98"/>
      <c r="R2" s="98"/>
      <c r="S2" s="98"/>
      <c r="T2" s="98"/>
      <c r="V2" s="75"/>
      <c r="W2" s="75"/>
      <c r="X2" s="75"/>
      <c r="Y2" s="75"/>
      <c r="Z2" s="75"/>
      <c r="AA2" s="75"/>
      <c r="AB2" s="75"/>
      <c r="AC2" s="75"/>
      <c r="AD2" s="81"/>
      <c r="AE2" s="81"/>
      <c r="AF2" s="74"/>
      <c r="AG2" s="74"/>
      <c r="AH2" s="74"/>
      <c r="AI2" s="74"/>
      <c r="AJ2" s="74"/>
      <c r="AK2" s="74"/>
      <c r="AL2" s="74"/>
      <c r="AM2" s="74"/>
      <c r="AN2" s="74"/>
      <c r="AO2" s="74"/>
      <c r="AP2" s="74"/>
      <c r="AQ2" s="74"/>
      <c r="AR2" s="74"/>
      <c r="AS2" s="74"/>
      <c r="AT2" s="74"/>
      <c r="AU2" s="75"/>
      <c r="AV2" s="75"/>
      <c r="AW2" s="75"/>
      <c r="AX2" s="75"/>
      <c r="AY2" s="345" t="s">
        <v>82</v>
      </c>
      <c r="AZ2" s="345"/>
      <c r="BA2" s="345"/>
      <c r="BB2" s="345"/>
      <c r="BC2" s="345"/>
      <c r="BD2" s="75"/>
      <c r="BE2" s="69"/>
      <c r="BH2" s="343" t="s">
        <v>118</v>
      </c>
      <c r="BI2" s="343"/>
      <c r="BJ2" s="343"/>
    </row>
    <row r="3" spans="1:134" ht="15" customHeight="1">
      <c r="A3" s="99"/>
      <c r="B3" s="98"/>
      <c r="C3" s="232"/>
      <c r="D3" s="232"/>
      <c r="E3" s="232"/>
      <c r="F3" s="232"/>
      <c r="G3" s="232"/>
      <c r="H3" s="232"/>
      <c r="I3" s="232"/>
      <c r="J3" s="232"/>
      <c r="K3" s="232"/>
      <c r="L3" s="232"/>
      <c r="M3" s="232"/>
      <c r="N3" s="114"/>
      <c r="O3" s="114"/>
      <c r="P3" s="114"/>
      <c r="Q3" s="98"/>
      <c r="R3" s="98"/>
      <c r="S3" s="98"/>
      <c r="T3" s="111"/>
      <c r="AH3" s="74"/>
      <c r="AI3" s="74"/>
      <c r="AJ3" s="74"/>
      <c r="AK3" s="74"/>
      <c r="AL3" s="74"/>
      <c r="AM3" s="74"/>
      <c r="AN3" s="74"/>
      <c r="AO3" s="74"/>
      <c r="AP3" s="75"/>
      <c r="AQ3" s="75"/>
      <c r="AR3" s="75"/>
      <c r="AS3" s="75"/>
      <c r="AT3" s="75"/>
      <c r="AU3" s="75"/>
      <c r="AV3" s="75"/>
      <c r="AW3" s="75"/>
      <c r="AX3" s="75"/>
      <c r="AY3" s="345"/>
      <c r="AZ3" s="345"/>
      <c r="BA3" s="345"/>
      <c r="BB3" s="345"/>
      <c r="BC3" s="345"/>
      <c r="BD3" s="75"/>
      <c r="BE3" s="69"/>
      <c r="BH3" s="344" t="s">
        <v>65</v>
      </c>
      <c r="BI3" s="344"/>
      <c r="BJ3" s="344"/>
    </row>
    <row r="4" spans="1:134" ht="15" customHeight="1">
      <c r="A4" s="99"/>
      <c r="B4" s="98"/>
      <c r="C4" s="233" t="s">
        <v>90</v>
      </c>
      <c r="D4" s="233"/>
      <c r="E4" s="233"/>
      <c r="F4" s="233"/>
      <c r="G4" s="234"/>
      <c r="H4" s="234"/>
      <c r="I4" s="234"/>
      <c r="J4" s="234"/>
      <c r="K4" s="114"/>
      <c r="L4" s="114"/>
      <c r="M4" s="277" t="s">
        <v>85</v>
      </c>
      <c r="N4" s="277"/>
      <c r="O4" s="277"/>
      <c r="P4" s="278"/>
      <c r="Q4" s="279"/>
      <c r="R4" s="279"/>
      <c r="S4" s="279"/>
      <c r="T4" s="279"/>
      <c r="AE4" s="75"/>
      <c r="AF4" s="75"/>
      <c r="AH4" s="74"/>
      <c r="AI4" s="74"/>
      <c r="AJ4" s="74"/>
      <c r="AK4" s="74"/>
      <c r="AL4" s="74"/>
      <c r="AM4" s="74"/>
      <c r="AN4" s="74"/>
      <c r="AO4" s="74"/>
      <c r="AP4" s="75"/>
      <c r="AQ4" s="75"/>
      <c r="AR4" s="75"/>
      <c r="AS4" s="75"/>
      <c r="AT4" s="75"/>
      <c r="AU4" s="75"/>
      <c r="AV4" s="75"/>
      <c r="AW4" s="75"/>
      <c r="AX4" s="75"/>
      <c r="AY4" s="345"/>
      <c r="AZ4" s="345"/>
      <c r="BA4" s="345"/>
      <c r="BB4" s="345"/>
      <c r="BC4" s="345"/>
      <c r="BD4" s="75"/>
      <c r="BE4" s="69"/>
      <c r="BH4" s="344" t="s">
        <v>117</v>
      </c>
      <c r="BI4" s="344"/>
      <c r="BJ4" s="344"/>
    </row>
    <row r="5" spans="1:134" ht="15" customHeight="1">
      <c r="A5" s="99"/>
      <c r="B5" s="98"/>
      <c r="C5" s="233"/>
      <c r="D5" s="233"/>
      <c r="E5" s="233"/>
      <c r="F5" s="234"/>
      <c r="G5" s="234"/>
      <c r="H5" s="234"/>
      <c r="I5" s="234"/>
      <c r="J5" s="234"/>
      <c r="K5" s="97"/>
      <c r="L5" s="111"/>
      <c r="M5" s="277"/>
      <c r="N5" s="277"/>
      <c r="O5" s="277"/>
      <c r="P5" s="279"/>
      <c r="Q5" s="279"/>
      <c r="R5" s="279"/>
      <c r="S5" s="279"/>
      <c r="T5" s="279"/>
      <c r="AA5" s="113"/>
      <c r="AB5" s="75"/>
      <c r="AC5" s="75"/>
      <c r="AD5" s="74"/>
      <c r="AE5" s="75"/>
      <c r="AF5" s="75"/>
      <c r="AG5" s="75"/>
      <c r="AH5" s="75"/>
      <c r="AI5" s="75"/>
      <c r="AJ5" s="75"/>
      <c r="AK5" s="75"/>
      <c r="AL5" s="75"/>
      <c r="AM5" s="74"/>
      <c r="AN5" s="74"/>
      <c r="AO5" s="74"/>
      <c r="AP5" s="75"/>
      <c r="AQ5" s="75"/>
      <c r="AR5" s="75"/>
      <c r="AS5" s="75"/>
      <c r="AT5" s="75"/>
      <c r="AU5" s="75"/>
      <c r="AV5" s="75"/>
      <c r="AW5" s="75"/>
      <c r="AX5" s="75"/>
      <c r="AY5" s="75"/>
      <c r="AZ5" s="75"/>
      <c r="BA5" s="75"/>
      <c r="BB5" s="75"/>
      <c r="BC5" s="75"/>
      <c r="BD5" s="75"/>
      <c r="BE5" s="69"/>
    </row>
    <row r="6" spans="1:134" ht="15" customHeight="1">
      <c r="A6" s="99"/>
      <c r="B6" s="112"/>
      <c r="C6" s="233" t="s">
        <v>21</v>
      </c>
      <c r="D6" s="233"/>
      <c r="E6" s="233"/>
      <c r="F6" s="233"/>
      <c r="G6" s="233"/>
      <c r="H6" s="233"/>
      <c r="I6" s="233"/>
      <c r="J6" s="233"/>
      <c r="K6" s="233"/>
      <c r="L6" s="233"/>
      <c r="M6" s="233"/>
      <c r="N6" s="111"/>
      <c r="O6" s="111"/>
      <c r="P6" s="111"/>
      <c r="Q6" s="98"/>
      <c r="R6" s="111"/>
      <c r="S6" s="111"/>
      <c r="T6" s="111"/>
      <c r="AB6" s="75"/>
      <c r="AC6" s="75"/>
      <c r="AD6" s="74"/>
      <c r="AE6" s="75"/>
      <c r="AF6" s="75"/>
      <c r="AG6" s="75"/>
      <c r="AH6" s="75"/>
      <c r="AI6" s="75"/>
      <c r="AJ6" s="75"/>
      <c r="AK6" s="75"/>
      <c r="AL6" s="75"/>
      <c r="AM6" s="74"/>
      <c r="AN6" s="74"/>
      <c r="AO6" s="74"/>
      <c r="AP6" s="74"/>
      <c r="AQ6" s="74"/>
      <c r="AR6" s="74"/>
      <c r="AS6" s="74"/>
      <c r="AT6" s="74"/>
      <c r="AU6" s="75"/>
      <c r="AV6" s="75"/>
      <c r="AW6" s="75"/>
      <c r="AX6" s="75"/>
      <c r="AY6" s="75"/>
      <c r="AZ6" s="75"/>
      <c r="BA6" s="75"/>
      <c r="BB6" s="75"/>
      <c r="BC6" s="75"/>
      <c r="BD6" s="75"/>
      <c r="BE6" s="69"/>
    </row>
    <row r="7" spans="1:134" ht="15" customHeight="1">
      <c r="A7" s="99"/>
      <c r="B7" s="98"/>
      <c r="C7" s="233"/>
      <c r="D7" s="233"/>
      <c r="E7" s="233"/>
      <c r="F7" s="233"/>
      <c r="G7" s="233"/>
      <c r="H7" s="233"/>
      <c r="I7" s="233"/>
      <c r="J7" s="233"/>
      <c r="K7" s="233"/>
      <c r="L7" s="233"/>
      <c r="M7" s="233"/>
      <c r="N7" s="98"/>
      <c r="O7" s="98"/>
      <c r="P7" s="98"/>
      <c r="Q7" s="98"/>
      <c r="R7" s="98"/>
      <c r="S7" s="98"/>
      <c r="T7" s="98"/>
      <c r="U7" s="74"/>
      <c r="V7" s="74"/>
      <c r="W7" s="74"/>
      <c r="X7" s="74"/>
      <c r="Y7" s="74"/>
      <c r="Z7" s="74"/>
      <c r="AA7" s="74"/>
      <c r="AB7" s="74"/>
      <c r="AC7" s="74"/>
      <c r="AD7" s="74"/>
      <c r="AE7" s="75"/>
      <c r="AF7" s="75"/>
      <c r="AG7" s="74"/>
      <c r="AH7" s="74"/>
      <c r="AI7" s="74"/>
      <c r="AJ7" s="74"/>
      <c r="AK7" s="74"/>
      <c r="AL7" s="74"/>
      <c r="AM7" s="74"/>
      <c r="AN7" s="74"/>
      <c r="AO7" s="74"/>
      <c r="AP7" s="74"/>
      <c r="AQ7" s="74"/>
      <c r="AR7" s="74"/>
      <c r="AS7" s="74"/>
      <c r="AT7" s="74"/>
      <c r="AU7" s="75"/>
      <c r="AV7" s="75"/>
      <c r="AW7" s="75"/>
      <c r="AX7" s="75"/>
      <c r="AY7" s="75"/>
      <c r="AZ7" s="75"/>
      <c r="BA7" s="75"/>
      <c r="BB7" s="75"/>
      <c r="BC7" s="75"/>
      <c r="BD7" s="75"/>
      <c r="BE7" s="69"/>
    </row>
    <row r="8" spans="1:134" ht="15" customHeight="1">
      <c r="A8" s="99"/>
      <c r="B8" s="98"/>
      <c r="C8" s="111"/>
      <c r="D8" s="111"/>
      <c r="E8" s="111"/>
      <c r="F8" s="111"/>
      <c r="G8" s="111"/>
      <c r="H8" s="111"/>
      <c r="I8" s="111"/>
      <c r="J8" s="111"/>
      <c r="K8" s="98"/>
      <c r="L8" s="98"/>
      <c r="M8" s="98"/>
      <c r="N8" s="98"/>
      <c r="O8" s="98"/>
      <c r="P8" s="98"/>
      <c r="Q8" s="98"/>
      <c r="R8" s="98"/>
      <c r="S8" s="98"/>
      <c r="T8" s="98"/>
      <c r="U8" s="74"/>
      <c r="V8" s="74"/>
      <c r="W8" s="74"/>
      <c r="X8" s="74"/>
      <c r="Y8" s="74"/>
      <c r="Z8" s="74"/>
      <c r="AA8" s="74"/>
      <c r="AB8" s="74"/>
      <c r="AC8" s="74"/>
      <c r="AD8" s="74"/>
      <c r="AE8" s="75"/>
      <c r="AF8" s="75"/>
      <c r="AG8" s="74"/>
      <c r="AH8" s="74"/>
      <c r="AI8" s="74"/>
      <c r="AJ8" s="74"/>
      <c r="AK8" s="74"/>
      <c r="AL8" s="74"/>
      <c r="AM8" s="74"/>
      <c r="AN8" s="74"/>
      <c r="AO8" s="74"/>
      <c r="AP8" s="74"/>
      <c r="AQ8" s="74"/>
      <c r="AR8" s="74"/>
      <c r="AS8" s="74"/>
      <c r="AT8" s="74"/>
      <c r="AU8" s="75"/>
      <c r="AV8" s="75"/>
      <c r="AW8" s="75"/>
      <c r="AX8" s="75"/>
      <c r="AY8" s="75"/>
      <c r="AZ8" s="75"/>
      <c r="BA8" s="75"/>
      <c r="BB8" s="75"/>
      <c r="BC8" s="75"/>
      <c r="BD8" s="75"/>
      <c r="BE8" s="69"/>
    </row>
    <row r="9" spans="1:134" ht="15" customHeight="1">
      <c r="A9" s="99"/>
      <c r="B9" s="98"/>
      <c r="C9" s="235" t="s">
        <v>66</v>
      </c>
      <c r="D9" s="236"/>
      <c r="E9" s="236"/>
      <c r="F9" s="306">
        <f>(W9+W10)/2</f>
        <v>0</v>
      </c>
      <c r="G9" s="306"/>
      <c r="H9" s="306"/>
      <c r="I9" s="236" t="s">
        <v>0</v>
      </c>
      <c r="J9" s="241"/>
      <c r="K9" s="110"/>
      <c r="L9" s="290" t="s">
        <v>22</v>
      </c>
      <c r="M9" s="291"/>
      <c r="N9" s="291"/>
      <c r="O9" s="285"/>
      <c r="P9" s="286"/>
      <c r="Q9" s="287"/>
      <c r="R9" s="97"/>
      <c r="S9" s="208" t="s">
        <v>23</v>
      </c>
      <c r="T9" s="209"/>
      <c r="U9" s="210"/>
      <c r="V9" s="211"/>
      <c r="W9" s="215"/>
      <c r="X9" s="213"/>
      <c r="Y9" s="213"/>
      <c r="Z9" s="122" t="s">
        <v>0</v>
      </c>
      <c r="AA9" s="74"/>
      <c r="AB9" s="214" t="s">
        <v>24</v>
      </c>
      <c r="AC9" s="210"/>
      <c r="AD9" s="210"/>
      <c r="AE9" s="210"/>
      <c r="AF9" s="213"/>
      <c r="AG9" s="213"/>
      <c r="AH9" s="213"/>
      <c r="AI9" s="135" t="s">
        <v>0</v>
      </c>
      <c r="AJ9" s="88"/>
      <c r="AK9" s="75"/>
      <c r="AL9" s="217" t="s">
        <v>150</v>
      </c>
      <c r="AM9" s="218"/>
      <c r="AN9" s="218"/>
      <c r="AO9" s="215"/>
      <c r="AP9" s="219"/>
      <c r="AQ9" s="219"/>
      <c r="AR9" s="275" t="s">
        <v>138</v>
      </c>
      <c r="AS9" s="276"/>
      <c r="AT9" s="75"/>
      <c r="AU9" s="214" t="s">
        <v>25</v>
      </c>
      <c r="AV9" s="210"/>
      <c r="AW9" s="210"/>
      <c r="AX9" s="101"/>
      <c r="AY9" s="350"/>
      <c r="AZ9" s="210"/>
      <c r="BA9" s="210"/>
      <c r="BB9" s="100"/>
      <c r="BC9" s="75"/>
      <c r="BD9" s="75"/>
      <c r="BE9" s="69"/>
    </row>
    <row r="10" spans="1:134" ht="15" customHeight="1">
      <c r="A10" s="99"/>
      <c r="B10" s="98"/>
      <c r="C10" s="237" t="s">
        <v>68</v>
      </c>
      <c r="D10" s="238"/>
      <c r="E10" s="238"/>
      <c r="F10" s="242">
        <f>AO9+AO16</f>
        <v>0</v>
      </c>
      <c r="G10" s="242"/>
      <c r="H10" s="242"/>
      <c r="I10" s="228" t="s">
        <v>138</v>
      </c>
      <c r="J10" s="243"/>
      <c r="K10" s="110"/>
      <c r="L10" s="292" t="s">
        <v>26</v>
      </c>
      <c r="M10" s="293"/>
      <c r="N10" s="293"/>
      <c r="O10" s="288"/>
      <c r="P10" s="288"/>
      <c r="Q10" s="289"/>
      <c r="R10" s="97"/>
      <c r="S10" s="294" t="s">
        <v>67</v>
      </c>
      <c r="T10" s="295"/>
      <c r="U10" s="175"/>
      <c r="V10" s="296"/>
      <c r="W10" s="199"/>
      <c r="X10" s="216"/>
      <c r="Y10" s="216"/>
      <c r="Z10" s="123" t="s">
        <v>0</v>
      </c>
      <c r="AA10" s="74"/>
      <c r="AB10" s="207" t="s">
        <v>27</v>
      </c>
      <c r="AC10" s="175"/>
      <c r="AD10" s="175"/>
      <c r="AE10" s="175"/>
      <c r="AF10" s="198"/>
      <c r="AG10" s="198"/>
      <c r="AH10" s="198"/>
      <c r="AI10" s="128" t="s">
        <v>139</v>
      </c>
      <c r="AJ10" s="75"/>
      <c r="AK10" s="75"/>
      <c r="AL10" s="205" t="s">
        <v>151</v>
      </c>
      <c r="AM10" s="206"/>
      <c r="AN10" s="206"/>
      <c r="AO10" s="280"/>
      <c r="AP10" s="281"/>
      <c r="AQ10" s="281"/>
      <c r="AR10" s="196" t="s">
        <v>138</v>
      </c>
      <c r="AS10" s="197"/>
      <c r="AT10" s="75"/>
      <c r="AU10" s="347" t="s">
        <v>213</v>
      </c>
      <c r="AV10" s="305"/>
      <c r="AW10" s="305"/>
      <c r="AX10" s="109"/>
      <c r="AY10" s="170"/>
      <c r="AZ10" s="305"/>
      <c r="BA10" s="305"/>
      <c r="BB10" s="78"/>
      <c r="BC10" s="75"/>
      <c r="BD10" s="75"/>
      <c r="BE10" s="69"/>
    </row>
    <row r="11" spans="1:134" ht="15" customHeight="1">
      <c r="A11" s="99"/>
      <c r="B11" s="98"/>
      <c r="C11" s="239" t="s">
        <v>28</v>
      </c>
      <c r="D11" s="240"/>
      <c r="E11" s="240"/>
      <c r="F11" s="328"/>
      <c r="G11" s="328"/>
      <c r="H11" s="328"/>
      <c r="I11" s="108"/>
      <c r="J11" s="107"/>
      <c r="K11" s="106"/>
      <c r="L11" s="323" t="s">
        <v>168</v>
      </c>
      <c r="M11" s="324"/>
      <c r="N11" s="324"/>
      <c r="O11" s="325"/>
      <c r="P11" s="326"/>
      <c r="Q11" s="327"/>
      <c r="R11" s="97"/>
      <c r="S11" s="124" t="s">
        <v>146</v>
      </c>
      <c r="T11" s="125"/>
      <c r="U11" s="79"/>
      <c r="V11" s="126"/>
      <c r="W11" s="297"/>
      <c r="X11" s="298"/>
      <c r="Y11" s="298"/>
      <c r="Z11" s="78" t="s">
        <v>0</v>
      </c>
      <c r="AA11" s="74"/>
      <c r="AB11" s="222" t="s">
        <v>156</v>
      </c>
      <c r="AC11" s="223"/>
      <c r="AD11" s="223"/>
      <c r="AE11" s="223"/>
      <c r="AF11" s="198"/>
      <c r="AG11" s="199"/>
      <c r="AH11" s="199"/>
      <c r="AI11" s="86" t="s">
        <v>0</v>
      </c>
      <c r="AJ11" s="75"/>
      <c r="AK11" s="75"/>
      <c r="AL11" s="302" t="s">
        <v>153</v>
      </c>
      <c r="AM11" s="303"/>
      <c r="AN11" s="303"/>
      <c r="AO11" s="303"/>
      <c r="AP11" s="352"/>
      <c r="AQ11" s="353"/>
      <c r="AR11" s="250" t="s">
        <v>19</v>
      </c>
      <c r="AS11" s="251"/>
      <c r="AT11" s="75"/>
      <c r="BC11" s="75"/>
      <c r="BD11" s="75"/>
      <c r="BE11" s="69"/>
    </row>
    <row r="12" spans="1:134" ht="15" customHeight="1">
      <c r="A12" s="99"/>
      <c r="B12" s="98"/>
      <c r="C12" s="98"/>
      <c r="D12" s="98"/>
      <c r="E12" s="98"/>
      <c r="F12" s="98"/>
      <c r="G12" s="98"/>
      <c r="H12" s="98"/>
      <c r="I12" s="97"/>
      <c r="J12" s="98"/>
      <c r="K12" s="97"/>
      <c r="L12" s="97"/>
      <c r="M12" s="97"/>
      <c r="N12" s="97"/>
      <c r="O12" s="97"/>
      <c r="P12" s="97"/>
      <c r="Q12" s="97"/>
      <c r="R12" s="97"/>
      <c r="S12" s="97"/>
      <c r="T12" s="97"/>
      <c r="U12" s="75"/>
      <c r="V12" s="75"/>
      <c r="W12" s="75"/>
      <c r="X12" s="75"/>
      <c r="Y12" s="88"/>
      <c r="Z12" s="88"/>
      <c r="AA12" s="88"/>
      <c r="AB12" s="224" t="s">
        <v>157</v>
      </c>
      <c r="AC12" s="225"/>
      <c r="AD12" s="225"/>
      <c r="AE12" s="225"/>
      <c r="AF12" s="198"/>
      <c r="AG12" s="198"/>
      <c r="AH12" s="198"/>
      <c r="AI12" s="127" t="s">
        <v>0</v>
      </c>
      <c r="AJ12" s="75"/>
      <c r="AK12" s="75"/>
      <c r="AL12" s="224" t="s">
        <v>129</v>
      </c>
      <c r="AM12" s="175"/>
      <c r="AN12" s="175"/>
      <c r="AO12" s="299"/>
      <c r="AP12" s="300"/>
      <c r="AQ12" s="300"/>
      <c r="AR12" s="250" t="s">
        <v>19</v>
      </c>
      <c r="AS12" s="251"/>
      <c r="AT12" s="75"/>
      <c r="AU12" s="75"/>
      <c r="AV12" s="75"/>
      <c r="AW12" s="75"/>
      <c r="AX12" s="75"/>
      <c r="AY12" s="75"/>
      <c r="AZ12" s="75"/>
      <c r="BA12" s="75"/>
      <c r="BB12" s="75"/>
      <c r="BC12" s="75"/>
      <c r="BD12" s="75"/>
      <c r="BE12" s="69"/>
      <c r="BJ12" s="70"/>
      <c r="BK12" s="65"/>
      <c r="BL12" s="65"/>
      <c r="BM12" s="65"/>
      <c r="BN12" s="65"/>
      <c r="BO12" s="65"/>
      <c r="BP12" s="65"/>
      <c r="BQ12" s="65"/>
    </row>
    <row r="13" spans="1:134" ht="15" customHeight="1">
      <c r="A13" s="99"/>
      <c r="B13" s="98"/>
      <c r="C13" s="316" t="s">
        <v>70</v>
      </c>
      <c r="D13" s="314"/>
      <c r="E13" s="314"/>
      <c r="F13" s="314"/>
      <c r="G13" s="314"/>
      <c r="H13" s="314"/>
      <c r="I13" s="105"/>
      <c r="J13" s="104"/>
      <c r="K13" s="97"/>
      <c r="L13" s="208" t="s">
        <v>30</v>
      </c>
      <c r="M13" s="209"/>
      <c r="N13" s="209"/>
      <c r="O13" s="313"/>
      <c r="P13" s="313"/>
      <c r="Q13" s="103" t="s">
        <v>0</v>
      </c>
      <c r="R13" s="95"/>
      <c r="S13" s="212" t="s">
        <v>145</v>
      </c>
      <c r="T13" s="209"/>
      <c r="U13" s="210"/>
      <c r="V13" s="210"/>
      <c r="W13" s="219"/>
      <c r="X13" s="219"/>
      <c r="Y13" s="219"/>
      <c r="Z13" s="102" t="s">
        <v>137</v>
      </c>
      <c r="AA13" s="81"/>
      <c r="AB13" s="224" t="s">
        <v>154</v>
      </c>
      <c r="AC13" s="225"/>
      <c r="AD13" s="225"/>
      <c r="AE13" s="225"/>
      <c r="AF13" s="198"/>
      <c r="AG13" s="198"/>
      <c r="AH13" s="198"/>
      <c r="AI13" s="91" t="s">
        <v>3</v>
      </c>
      <c r="AJ13" s="75"/>
      <c r="AK13" s="75"/>
      <c r="AL13" s="224" t="s">
        <v>129</v>
      </c>
      <c r="AM13" s="175"/>
      <c r="AN13" s="175"/>
      <c r="AO13" s="199"/>
      <c r="AP13" s="274"/>
      <c r="AQ13" s="274"/>
      <c r="AR13" s="196" t="s">
        <v>138</v>
      </c>
      <c r="AS13" s="197"/>
      <c r="AT13" s="75"/>
      <c r="AU13" s="214" t="s">
        <v>31</v>
      </c>
      <c r="AV13" s="210"/>
      <c r="AW13" s="210"/>
      <c r="AX13" s="210"/>
      <c r="AY13" s="210"/>
      <c r="AZ13" s="210"/>
      <c r="BA13" s="210"/>
      <c r="BB13" s="348"/>
      <c r="BC13" s="75"/>
      <c r="BD13" s="75"/>
      <c r="BE13" s="69"/>
      <c r="BJ13" s="70"/>
      <c r="BK13" s="65"/>
      <c r="BL13" s="70"/>
      <c r="BM13" s="70"/>
      <c r="BN13" s="70"/>
      <c r="BO13" s="70"/>
      <c r="BP13" s="70"/>
      <c r="BQ13" s="70"/>
    </row>
    <row r="14" spans="1:134" ht="15" customHeight="1">
      <c r="A14" s="99"/>
      <c r="B14" s="98"/>
      <c r="C14" s="294" t="s">
        <v>29</v>
      </c>
      <c r="D14" s="295"/>
      <c r="E14" s="295"/>
      <c r="F14" s="317"/>
      <c r="G14" s="317"/>
      <c r="H14" s="317"/>
      <c r="I14" s="329" t="s">
        <v>209</v>
      </c>
      <c r="J14" s="330"/>
      <c r="K14" s="97"/>
      <c r="L14" s="307" t="s">
        <v>83</v>
      </c>
      <c r="M14" s="308"/>
      <c r="N14" s="308"/>
      <c r="O14" s="301"/>
      <c r="P14" s="301"/>
      <c r="Q14" s="96" t="s">
        <v>0</v>
      </c>
      <c r="R14" s="95"/>
      <c r="S14" s="94" t="s">
        <v>71</v>
      </c>
      <c r="T14" s="93"/>
      <c r="U14" s="92"/>
      <c r="V14" s="92"/>
      <c r="W14" s="198"/>
      <c r="X14" s="198"/>
      <c r="Y14" s="198"/>
      <c r="Z14" s="87" t="s">
        <v>137</v>
      </c>
      <c r="AA14" s="81"/>
      <c r="AB14" s="220" t="s">
        <v>155</v>
      </c>
      <c r="AC14" s="221"/>
      <c r="AD14" s="221"/>
      <c r="AE14" s="221"/>
      <c r="AF14" s="284"/>
      <c r="AG14" s="284"/>
      <c r="AH14" s="284"/>
      <c r="AI14" s="129" t="s">
        <v>3</v>
      </c>
      <c r="AJ14" s="75"/>
      <c r="AK14" s="75"/>
      <c r="AL14" s="207" t="s">
        <v>69</v>
      </c>
      <c r="AM14" s="175"/>
      <c r="AN14" s="175"/>
      <c r="AO14" s="269"/>
      <c r="AP14" s="269"/>
      <c r="AQ14" s="269"/>
      <c r="AR14" s="196" t="s">
        <v>138</v>
      </c>
      <c r="AS14" s="197"/>
      <c r="AT14" s="75"/>
      <c r="AU14" s="270" t="s">
        <v>147</v>
      </c>
      <c r="AV14" s="271"/>
      <c r="AW14" s="271"/>
      <c r="AX14" s="271"/>
      <c r="AY14" s="271"/>
      <c r="AZ14" s="175"/>
      <c r="BA14" s="175"/>
      <c r="BB14" s="346"/>
      <c r="BC14" s="75"/>
      <c r="BD14" s="75"/>
      <c r="BE14" s="69"/>
      <c r="BJ14" s="70"/>
      <c r="BK14" s="70"/>
      <c r="BL14" s="70"/>
      <c r="BM14" s="70"/>
      <c r="BN14" s="70"/>
      <c r="BO14" s="70"/>
      <c r="BP14" s="70"/>
      <c r="BQ14" s="70"/>
    </row>
    <row r="15" spans="1:134" ht="15" customHeight="1">
      <c r="A15" s="71"/>
      <c r="B15" s="74"/>
      <c r="C15" s="207" t="s">
        <v>32</v>
      </c>
      <c r="D15" s="175"/>
      <c r="E15" s="175"/>
      <c r="F15" s="318"/>
      <c r="G15" s="319"/>
      <c r="H15" s="319"/>
      <c r="I15" s="85"/>
      <c r="J15" s="90"/>
      <c r="K15" s="75"/>
      <c r="L15" s="309" t="s">
        <v>86</v>
      </c>
      <c r="M15" s="310"/>
      <c r="N15" s="310"/>
      <c r="O15" s="282"/>
      <c r="P15" s="283"/>
      <c r="Q15" s="89" t="s">
        <v>0</v>
      </c>
      <c r="R15" s="88"/>
      <c r="S15" s="207" t="s">
        <v>72</v>
      </c>
      <c r="T15" s="175"/>
      <c r="U15" s="175"/>
      <c r="V15" s="175"/>
      <c r="W15" s="198"/>
      <c r="X15" s="198"/>
      <c r="Y15" s="198"/>
      <c r="Z15" s="87" t="s">
        <v>137</v>
      </c>
      <c r="AA15" s="81"/>
      <c r="AB15" s="165" t="s">
        <v>37</v>
      </c>
      <c r="AC15" s="166"/>
      <c r="AD15" s="167"/>
      <c r="AE15" s="167"/>
      <c r="AF15" s="167"/>
      <c r="AG15" s="167"/>
      <c r="AH15" s="167"/>
      <c r="AI15" s="168"/>
      <c r="AJ15" s="75"/>
      <c r="AK15" s="75"/>
      <c r="AL15" s="268" t="s">
        <v>152</v>
      </c>
      <c r="AM15" s="175"/>
      <c r="AN15" s="175"/>
      <c r="AO15" s="198"/>
      <c r="AP15" s="198"/>
      <c r="AQ15" s="198"/>
      <c r="AR15" s="250" t="s">
        <v>19</v>
      </c>
      <c r="AS15" s="251"/>
      <c r="AT15" s="75"/>
      <c r="AU15" s="270" t="s">
        <v>148</v>
      </c>
      <c r="AV15" s="248"/>
      <c r="AW15" s="248"/>
      <c r="AX15" s="248"/>
      <c r="AY15" s="248"/>
      <c r="AZ15" s="175"/>
      <c r="BA15" s="175"/>
      <c r="BB15" s="346"/>
      <c r="BC15" s="75"/>
      <c r="BD15" s="75"/>
      <c r="BE15" s="69"/>
    </row>
    <row r="16" spans="1:134" ht="15" customHeight="1">
      <c r="A16" s="71"/>
      <c r="B16" s="74"/>
      <c r="C16" s="304" t="s">
        <v>33</v>
      </c>
      <c r="D16" s="305"/>
      <c r="E16" s="305"/>
      <c r="F16" s="315"/>
      <c r="G16" s="315"/>
      <c r="H16" s="315"/>
      <c r="I16" s="320" t="s">
        <v>158</v>
      </c>
      <c r="J16" s="321"/>
      <c r="K16" s="75"/>
      <c r="L16" s="311" t="s">
        <v>84</v>
      </c>
      <c r="M16" s="312"/>
      <c r="N16" s="312"/>
      <c r="O16" s="322"/>
      <c r="P16" s="322"/>
      <c r="Q16" s="82"/>
      <c r="R16" s="75"/>
      <c r="S16" s="80"/>
      <c r="T16" s="84"/>
      <c r="U16" s="79"/>
      <c r="V16" s="79"/>
      <c r="W16" s="83"/>
      <c r="X16" s="79"/>
      <c r="Y16" s="83"/>
      <c r="Z16" s="82"/>
      <c r="AA16" s="81"/>
      <c r="AB16" s="169" t="s">
        <v>207</v>
      </c>
      <c r="AC16" s="170"/>
      <c r="AD16" s="170"/>
      <c r="AE16" s="170"/>
      <c r="AF16" s="170"/>
      <c r="AG16" s="171">
        <v>259.36433333333332</v>
      </c>
      <c r="AH16" s="172"/>
      <c r="AI16" s="173"/>
      <c r="AJ16" s="75"/>
      <c r="AK16" s="75"/>
      <c r="AL16" s="265" t="s">
        <v>1</v>
      </c>
      <c r="AM16" s="266"/>
      <c r="AN16" s="266"/>
      <c r="AO16" s="351"/>
      <c r="AP16" s="351"/>
      <c r="AQ16" s="351"/>
      <c r="AR16" s="272" t="s">
        <v>138</v>
      </c>
      <c r="AS16" s="273"/>
      <c r="AT16" s="74"/>
      <c r="AU16" s="265" t="s">
        <v>149</v>
      </c>
      <c r="AV16" s="266"/>
      <c r="AW16" s="266"/>
      <c r="AX16" s="266"/>
      <c r="AY16" s="266"/>
      <c r="AZ16" s="266"/>
      <c r="BA16" s="266"/>
      <c r="BB16" s="349"/>
      <c r="BC16" s="75"/>
      <c r="BD16" s="75"/>
      <c r="BE16" s="69"/>
      <c r="ED16" s="45">
        <v>0.78149999999999997</v>
      </c>
    </row>
    <row r="17" spans="1:57" ht="15" customHeight="1">
      <c r="A17" s="71"/>
      <c r="B17" s="74"/>
      <c r="C17" s="74"/>
      <c r="D17" s="77"/>
      <c r="E17" s="76"/>
      <c r="F17" s="74"/>
      <c r="G17" s="74"/>
      <c r="H17" s="76"/>
      <c r="I17" s="74"/>
      <c r="J17" s="74"/>
      <c r="K17" s="74"/>
      <c r="L17" s="74"/>
      <c r="M17" s="74"/>
      <c r="N17" s="74"/>
      <c r="O17" s="74"/>
      <c r="P17" s="74"/>
      <c r="Q17" s="74"/>
      <c r="R17" s="74"/>
      <c r="S17" s="74"/>
      <c r="T17" s="74"/>
      <c r="U17" s="74"/>
      <c r="V17" s="74"/>
      <c r="W17" s="74"/>
      <c r="X17" s="74"/>
      <c r="Y17" s="74"/>
      <c r="Z17" s="74"/>
      <c r="AA17" s="74"/>
      <c r="AB17" s="74"/>
      <c r="AC17" s="74"/>
      <c r="AD17" s="74"/>
      <c r="AE17" s="75"/>
      <c r="AF17" s="75"/>
      <c r="AG17" s="75"/>
      <c r="AH17" s="75"/>
      <c r="AI17" s="75"/>
      <c r="AJ17" s="75"/>
      <c r="AK17" s="75"/>
      <c r="AL17" s="74"/>
      <c r="AM17" s="74"/>
      <c r="AN17" s="74"/>
      <c r="AO17" s="74"/>
      <c r="AP17" s="74"/>
      <c r="AQ17" s="74"/>
      <c r="AR17" s="74"/>
      <c r="AS17" s="74"/>
      <c r="AT17" s="74"/>
      <c r="AU17" s="75"/>
      <c r="AV17" s="75"/>
      <c r="AW17" s="75"/>
      <c r="AX17" s="75"/>
      <c r="AY17" s="75"/>
      <c r="AZ17" s="75"/>
      <c r="BA17" s="75"/>
      <c r="BB17" s="75"/>
      <c r="BC17" s="75"/>
      <c r="BD17" s="75"/>
      <c r="BE17" s="69"/>
    </row>
    <row r="18" spans="1:57" ht="15" customHeight="1">
      <c r="A18" s="71"/>
      <c r="B18" s="74"/>
      <c r="C18" s="228" t="s">
        <v>34</v>
      </c>
      <c r="D18" s="228"/>
      <c r="E18" s="229"/>
      <c r="F18" s="248"/>
      <c r="G18" s="248"/>
      <c r="H18" s="249"/>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c r="AM18" s="248"/>
      <c r="AN18" s="248"/>
      <c r="AO18" s="248"/>
      <c r="AP18" s="248"/>
      <c r="AQ18" s="248"/>
      <c r="AR18" s="248"/>
      <c r="AS18" s="248"/>
      <c r="AT18" s="248"/>
      <c r="AU18" s="248"/>
      <c r="AV18" s="248"/>
      <c r="AW18" s="248"/>
      <c r="AX18" s="248"/>
      <c r="AY18" s="248"/>
      <c r="AZ18" s="248"/>
      <c r="BA18" s="248"/>
      <c r="BB18" s="248"/>
      <c r="BC18" s="75"/>
      <c r="BD18" s="75"/>
      <c r="BE18" s="69"/>
    </row>
    <row r="19" spans="1:57" ht="15" customHeight="1">
      <c r="A19" s="71"/>
      <c r="B19" s="74"/>
      <c r="C19" s="228" t="s">
        <v>133</v>
      </c>
      <c r="D19" s="228"/>
      <c r="E19" s="229"/>
      <c r="F19" s="174"/>
      <c r="G19" s="175"/>
      <c r="H19" s="176"/>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5"/>
      <c r="BA19" s="175"/>
      <c r="BB19" s="175"/>
      <c r="BC19" s="75"/>
      <c r="BD19" s="75"/>
      <c r="BE19" s="69"/>
    </row>
    <row r="20" spans="1:57" ht="99.95" customHeight="1">
      <c r="A20" s="71"/>
      <c r="B20" s="74"/>
      <c r="C20" s="244" t="s">
        <v>2</v>
      </c>
      <c r="D20" s="244"/>
      <c r="E20" s="245"/>
      <c r="F20" s="247"/>
      <c r="G20" s="248"/>
      <c r="H20" s="249"/>
      <c r="I20" s="248"/>
      <c r="J20" s="248"/>
      <c r="K20" s="248"/>
      <c r="L20" s="248"/>
      <c r="M20" s="248"/>
      <c r="N20" s="248"/>
      <c r="O20" s="248"/>
      <c r="P20" s="248"/>
      <c r="Q20" s="248"/>
      <c r="R20" s="248"/>
      <c r="S20" s="248"/>
      <c r="T20" s="248"/>
      <c r="U20" s="248"/>
      <c r="V20" s="248"/>
      <c r="W20" s="248"/>
      <c r="X20" s="248"/>
      <c r="Y20" s="248"/>
      <c r="Z20" s="248"/>
      <c r="AA20" s="248"/>
      <c r="AB20" s="248"/>
      <c r="AC20" s="248"/>
      <c r="AD20" s="248"/>
      <c r="AE20" s="248"/>
      <c r="AF20" s="248"/>
      <c r="AG20" s="248"/>
      <c r="AH20" s="248"/>
      <c r="AI20" s="248"/>
      <c r="AJ20" s="248"/>
      <c r="AK20" s="248"/>
      <c r="AL20" s="248"/>
      <c r="AM20" s="248"/>
      <c r="AN20" s="248"/>
      <c r="AO20" s="248"/>
      <c r="AP20" s="248"/>
      <c r="AQ20" s="248"/>
      <c r="AR20" s="248"/>
      <c r="AS20" s="248"/>
      <c r="AT20" s="248"/>
      <c r="AU20" s="248"/>
      <c r="AV20" s="248"/>
      <c r="AW20" s="248"/>
      <c r="AX20" s="248"/>
      <c r="AY20" s="248"/>
      <c r="AZ20" s="248"/>
      <c r="BA20" s="248"/>
      <c r="BB20" s="248"/>
      <c r="BC20" s="73"/>
      <c r="BD20" s="73"/>
      <c r="BE20" s="69"/>
    </row>
    <row r="21" spans="1:57" ht="15" customHeight="1">
      <c r="A21" s="71"/>
      <c r="B21" s="65"/>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72"/>
      <c r="BD21" s="72"/>
      <c r="BE21" s="69"/>
    </row>
    <row r="22" spans="1:57" ht="15" customHeight="1">
      <c r="A22" s="71"/>
      <c r="B22" s="70"/>
      <c r="C22" s="181" t="s">
        <v>35</v>
      </c>
      <c r="D22" s="182"/>
      <c r="E22" s="361" t="s">
        <v>144</v>
      </c>
      <c r="F22" s="178" t="s">
        <v>36</v>
      </c>
      <c r="G22" s="178"/>
      <c r="H22" s="363"/>
      <c r="I22" s="178"/>
      <c r="J22" s="178"/>
      <c r="K22" s="178"/>
      <c r="L22" s="179" t="s">
        <v>4</v>
      </c>
      <c r="M22" s="180"/>
      <c r="N22" s="180"/>
      <c r="O22" s="180"/>
      <c r="P22" s="180"/>
      <c r="Q22" s="180"/>
      <c r="R22" s="180"/>
      <c r="S22" s="180"/>
      <c r="T22" s="180"/>
      <c r="U22" s="180"/>
      <c r="V22" s="180"/>
      <c r="W22" s="180"/>
      <c r="X22" s="180"/>
      <c r="Y22" s="180"/>
      <c r="Z22" s="180"/>
      <c r="AA22" s="180"/>
      <c r="AB22" s="246"/>
      <c r="AC22" s="179" t="s">
        <v>37</v>
      </c>
      <c r="AD22" s="180"/>
      <c r="AE22" s="180"/>
      <c r="AF22" s="180"/>
      <c r="AG22" s="178" t="s">
        <v>79</v>
      </c>
      <c r="AH22" s="178"/>
      <c r="AI22" s="178"/>
      <c r="AJ22" s="178"/>
      <c r="AK22" s="178" t="s">
        <v>89</v>
      </c>
      <c r="AL22" s="178"/>
      <c r="AM22" s="264" t="s">
        <v>103</v>
      </c>
      <c r="AN22" s="264"/>
      <c r="AO22" s="264" t="s">
        <v>141</v>
      </c>
      <c r="AP22" s="264"/>
      <c r="AQ22" s="178" t="s">
        <v>39</v>
      </c>
      <c r="AR22" s="178"/>
      <c r="AS22" s="179" t="s">
        <v>38</v>
      </c>
      <c r="AT22" s="246"/>
      <c r="AU22" s="180" t="s">
        <v>73</v>
      </c>
      <c r="AV22" s="180"/>
      <c r="AW22" s="180"/>
      <c r="AX22" s="180"/>
      <c r="AY22" s="180"/>
      <c r="AZ22" s="180"/>
      <c r="BA22" s="180"/>
      <c r="BB22" s="246"/>
      <c r="BE22" s="69"/>
    </row>
    <row r="23" spans="1:57" ht="15" customHeight="1">
      <c r="A23" s="71"/>
      <c r="B23" s="70"/>
      <c r="C23" s="358"/>
      <c r="D23" s="359"/>
      <c r="E23" s="362"/>
      <c r="F23" s="230" t="s">
        <v>91</v>
      </c>
      <c r="G23" s="231"/>
      <c r="H23" s="360" t="s">
        <v>143</v>
      </c>
      <c r="I23" s="231"/>
      <c r="J23" s="230" t="s">
        <v>92</v>
      </c>
      <c r="K23" s="231"/>
      <c r="L23" s="354" t="s">
        <v>108</v>
      </c>
      <c r="M23" s="355"/>
      <c r="N23" s="356"/>
      <c r="O23" s="226" t="s">
        <v>136</v>
      </c>
      <c r="P23" s="227"/>
      <c r="Q23" s="267" t="s">
        <v>134</v>
      </c>
      <c r="R23" s="267"/>
      <c r="S23" s="181" t="s">
        <v>135</v>
      </c>
      <c r="T23" s="182"/>
      <c r="U23" s="181" t="s">
        <v>80</v>
      </c>
      <c r="V23" s="182"/>
      <c r="W23" s="181" t="s">
        <v>81</v>
      </c>
      <c r="X23" s="182"/>
      <c r="Y23" s="181" t="s">
        <v>77</v>
      </c>
      <c r="Z23" s="182"/>
      <c r="AA23" s="181" t="s">
        <v>78</v>
      </c>
      <c r="AB23" s="182"/>
      <c r="AC23" s="119" t="s">
        <v>40</v>
      </c>
      <c r="AD23" s="119" t="s">
        <v>41</v>
      </c>
      <c r="AE23" s="177" t="s">
        <v>42</v>
      </c>
      <c r="AF23" s="177"/>
      <c r="AG23" s="177" t="s">
        <v>77</v>
      </c>
      <c r="AH23" s="177"/>
      <c r="AI23" s="177" t="s">
        <v>78</v>
      </c>
      <c r="AJ23" s="177"/>
      <c r="AK23" s="177" t="s">
        <v>3</v>
      </c>
      <c r="AL23" s="177"/>
      <c r="AM23" s="267" t="s">
        <v>140</v>
      </c>
      <c r="AN23" s="267"/>
      <c r="AO23" s="177" t="s">
        <v>142</v>
      </c>
      <c r="AP23" s="177"/>
      <c r="AQ23" s="177" t="s">
        <v>43</v>
      </c>
      <c r="AR23" s="177"/>
      <c r="AS23" s="120" t="s">
        <v>88</v>
      </c>
      <c r="AT23" s="121" t="s">
        <v>87</v>
      </c>
      <c r="AU23" s="267" t="s">
        <v>74</v>
      </c>
      <c r="AV23" s="267"/>
      <c r="AW23" s="267" t="s">
        <v>102</v>
      </c>
      <c r="AX23" s="267"/>
      <c r="AY23" s="267" t="s">
        <v>75</v>
      </c>
      <c r="AZ23" s="267"/>
      <c r="BA23" s="267" t="s">
        <v>76</v>
      </c>
      <c r="BB23" s="267"/>
      <c r="BE23" s="69"/>
    </row>
    <row r="24" spans="1:57" ht="15" customHeight="1">
      <c r="A24" s="71"/>
      <c r="B24" s="70"/>
      <c r="C24" s="160"/>
      <c r="D24" s="160"/>
      <c r="E24" s="157"/>
      <c r="F24" s="164"/>
      <c r="G24" s="160"/>
      <c r="H24" s="164"/>
      <c r="I24" s="160"/>
      <c r="J24" s="160"/>
      <c r="K24" s="160"/>
      <c r="L24" s="159"/>
      <c r="M24" s="160"/>
      <c r="N24" s="160"/>
      <c r="O24" s="161"/>
      <c r="P24" s="160"/>
      <c r="Q24" s="162"/>
      <c r="R24" s="160"/>
      <c r="S24" s="161"/>
      <c r="T24" s="160"/>
      <c r="U24" s="159"/>
      <c r="V24" s="160"/>
      <c r="W24" s="159"/>
      <c r="X24" s="160"/>
      <c r="Y24" s="159"/>
      <c r="Z24" s="160"/>
      <c r="AA24" s="159"/>
      <c r="AB24" s="160"/>
      <c r="AC24" s="157"/>
      <c r="AD24" s="157"/>
      <c r="AE24" s="163"/>
      <c r="AF24" s="160"/>
      <c r="AG24" s="161"/>
      <c r="AH24" s="160"/>
      <c r="AI24" s="161"/>
      <c r="AJ24" s="160"/>
      <c r="AK24" s="161"/>
      <c r="AL24" s="160"/>
      <c r="AM24" s="162"/>
      <c r="AN24" s="160"/>
      <c r="AO24" s="160"/>
      <c r="AP24" s="160"/>
      <c r="AQ24" s="161"/>
      <c r="AR24" s="160"/>
      <c r="AS24" s="157"/>
      <c r="AT24" s="157"/>
      <c r="AU24" s="159"/>
      <c r="AV24" s="160"/>
      <c r="AW24" s="159"/>
      <c r="AX24" s="160"/>
      <c r="AY24" s="159"/>
      <c r="AZ24" s="160"/>
      <c r="BA24" s="159"/>
      <c r="BB24" s="160"/>
      <c r="BC24"/>
      <c r="BE24" s="69"/>
    </row>
    <row r="25" spans="1:57" ht="15" customHeight="1">
      <c r="A25" s="71"/>
      <c r="B25" s="70"/>
      <c r="C25" s="160"/>
      <c r="D25" s="160"/>
      <c r="E25" s="157"/>
      <c r="F25" s="164"/>
      <c r="G25" s="160"/>
      <c r="H25" s="164"/>
      <c r="I25" s="160"/>
      <c r="J25" s="160"/>
      <c r="K25" s="160"/>
      <c r="L25" s="159"/>
      <c r="M25" s="160"/>
      <c r="N25" s="160"/>
      <c r="O25" s="161"/>
      <c r="P25" s="160"/>
      <c r="Q25" s="162"/>
      <c r="R25" s="160"/>
      <c r="S25" s="161"/>
      <c r="T25" s="160"/>
      <c r="U25" s="159"/>
      <c r="V25" s="160"/>
      <c r="W25" s="159"/>
      <c r="X25" s="160"/>
      <c r="Y25" s="159"/>
      <c r="Z25" s="160"/>
      <c r="AA25" s="159"/>
      <c r="AB25" s="160"/>
      <c r="AC25" s="157"/>
      <c r="AD25" s="157"/>
      <c r="AE25" s="163"/>
      <c r="AF25" s="160"/>
      <c r="AG25" s="161"/>
      <c r="AH25" s="160"/>
      <c r="AI25" s="161"/>
      <c r="AJ25" s="160"/>
      <c r="AK25" s="161"/>
      <c r="AL25" s="160"/>
      <c r="AM25" s="162"/>
      <c r="AN25" s="160"/>
      <c r="AO25" s="160"/>
      <c r="AP25" s="160"/>
      <c r="AQ25" s="161"/>
      <c r="AR25" s="160"/>
      <c r="AS25" s="157"/>
      <c r="AT25" s="157"/>
      <c r="AU25" s="159"/>
      <c r="AV25" s="160"/>
      <c r="AW25" s="159"/>
      <c r="AX25" s="160"/>
      <c r="AY25" s="159"/>
      <c r="AZ25" s="160"/>
      <c r="BA25" s="159"/>
      <c r="BB25" s="160"/>
      <c r="BC25"/>
      <c r="BE25" s="69"/>
    </row>
    <row r="26" spans="1:57" ht="15" customHeight="1">
      <c r="A26" s="71"/>
      <c r="B26" s="70"/>
      <c r="C26" s="160"/>
      <c r="D26" s="160"/>
      <c r="E26" s="157"/>
      <c r="F26" s="164"/>
      <c r="G26" s="160"/>
      <c r="H26" s="164"/>
      <c r="I26" s="160"/>
      <c r="J26" s="160"/>
      <c r="K26" s="160"/>
      <c r="L26" s="159"/>
      <c r="M26" s="160"/>
      <c r="N26" s="160"/>
      <c r="O26" s="161"/>
      <c r="P26" s="160"/>
      <c r="Q26" s="162"/>
      <c r="R26" s="160"/>
      <c r="S26" s="161"/>
      <c r="T26" s="160"/>
      <c r="U26" s="159"/>
      <c r="V26" s="160"/>
      <c r="W26" s="159"/>
      <c r="X26" s="160"/>
      <c r="Y26" s="159"/>
      <c r="Z26" s="160"/>
      <c r="AA26" s="159"/>
      <c r="AB26" s="160"/>
      <c r="AC26" s="157"/>
      <c r="AD26" s="157"/>
      <c r="AE26" s="163"/>
      <c r="AF26" s="160"/>
      <c r="AG26" s="161"/>
      <c r="AH26" s="160"/>
      <c r="AI26" s="161"/>
      <c r="AJ26" s="160"/>
      <c r="AK26" s="161"/>
      <c r="AL26" s="160"/>
      <c r="AM26" s="162"/>
      <c r="AN26" s="160"/>
      <c r="AO26" s="160"/>
      <c r="AP26" s="160"/>
      <c r="AQ26" s="161"/>
      <c r="AR26" s="160"/>
      <c r="AS26" s="157"/>
      <c r="AT26" s="157"/>
      <c r="AU26" s="159"/>
      <c r="AV26" s="160"/>
      <c r="AW26" s="159"/>
      <c r="AX26" s="160"/>
      <c r="AY26" s="159"/>
      <c r="AZ26" s="160"/>
      <c r="BA26" s="159"/>
      <c r="BB26" s="160"/>
      <c r="BC26"/>
      <c r="BE26" s="69"/>
    </row>
    <row r="27" spans="1:57" ht="15" customHeight="1">
      <c r="A27" s="71"/>
      <c r="B27" s="70"/>
      <c r="C27" s="160"/>
      <c r="D27" s="160"/>
      <c r="E27" s="157"/>
      <c r="F27" s="164"/>
      <c r="G27" s="160"/>
      <c r="H27" s="164"/>
      <c r="I27" s="160"/>
      <c r="J27" s="160"/>
      <c r="K27" s="160"/>
      <c r="L27" s="159"/>
      <c r="M27" s="160"/>
      <c r="N27" s="160"/>
      <c r="O27" s="161"/>
      <c r="P27" s="160"/>
      <c r="Q27" s="162"/>
      <c r="R27" s="160"/>
      <c r="S27" s="161"/>
      <c r="T27" s="160"/>
      <c r="U27" s="159"/>
      <c r="V27" s="160"/>
      <c r="W27" s="159"/>
      <c r="X27" s="160"/>
      <c r="Y27" s="159"/>
      <c r="Z27" s="160"/>
      <c r="AA27" s="159"/>
      <c r="AB27" s="160"/>
      <c r="AC27" s="157"/>
      <c r="AD27" s="157"/>
      <c r="AE27" s="163"/>
      <c r="AF27" s="160"/>
      <c r="AG27" s="161"/>
      <c r="AH27" s="160"/>
      <c r="AI27" s="161"/>
      <c r="AJ27" s="160"/>
      <c r="AK27" s="161"/>
      <c r="AL27" s="160"/>
      <c r="AM27" s="162"/>
      <c r="AN27" s="160"/>
      <c r="AO27" s="160"/>
      <c r="AP27" s="160"/>
      <c r="AQ27" s="161"/>
      <c r="AR27" s="160"/>
      <c r="AS27" s="157"/>
      <c r="AT27" s="157"/>
      <c r="AU27" s="159"/>
      <c r="AV27" s="160"/>
      <c r="AW27" s="159"/>
      <c r="AX27" s="160"/>
      <c r="AY27" s="159"/>
      <c r="AZ27" s="160"/>
      <c r="BA27" s="159"/>
      <c r="BB27" s="160"/>
      <c r="BC27"/>
      <c r="BE27" s="69"/>
    </row>
    <row r="28" spans="1:57" ht="15" customHeight="1">
      <c r="A28" s="71"/>
      <c r="B28" s="70"/>
      <c r="C28" s="160"/>
      <c r="D28" s="160"/>
      <c r="E28" s="157"/>
      <c r="F28" s="164"/>
      <c r="G28" s="160"/>
      <c r="H28" s="164"/>
      <c r="I28" s="160"/>
      <c r="J28" s="160"/>
      <c r="K28" s="160"/>
      <c r="L28" s="159"/>
      <c r="M28" s="160"/>
      <c r="N28" s="160"/>
      <c r="O28" s="161"/>
      <c r="P28" s="160"/>
      <c r="Q28" s="162"/>
      <c r="R28" s="160"/>
      <c r="S28" s="161"/>
      <c r="T28" s="160"/>
      <c r="U28" s="159"/>
      <c r="V28" s="160"/>
      <c r="W28" s="159"/>
      <c r="X28" s="160"/>
      <c r="Y28" s="159"/>
      <c r="Z28" s="160"/>
      <c r="AA28" s="159"/>
      <c r="AB28" s="160"/>
      <c r="AC28" s="157"/>
      <c r="AD28" s="157"/>
      <c r="AE28" s="163"/>
      <c r="AF28" s="160"/>
      <c r="AG28" s="161"/>
      <c r="AH28" s="160"/>
      <c r="AI28" s="161"/>
      <c r="AJ28" s="160"/>
      <c r="AK28" s="161"/>
      <c r="AL28" s="160"/>
      <c r="AM28" s="162"/>
      <c r="AN28" s="160"/>
      <c r="AO28" s="160"/>
      <c r="AP28" s="160"/>
      <c r="AQ28" s="161"/>
      <c r="AR28" s="160"/>
      <c r="AS28" s="157"/>
      <c r="AT28" s="157"/>
      <c r="AU28" s="159"/>
      <c r="AV28" s="160"/>
      <c r="AW28" s="159"/>
      <c r="AX28" s="160"/>
      <c r="AY28" s="159"/>
      <c r="AZ28" s="160"/>
      <c r="BA28" s="159"/>
      <c r="BB28" s="160"/>
      <c r="BC28"/>
      <c r="BE28" s="69"/>
    </row>
    <row r="29" spans="1:57" ht="15" customHeight="1">
      <c r="A29" s="71"/>
      <c r="B29" s="70"/>
      <c r="C29" s="160"/>
      <c r="D29" s="160"/>
      <c r="E29" s="157"/>
      <c r="F29" s="164"/>
      <c r="G29" s="160"/>
      <c r="H29" s="164"/>
      <c r="I29" s="160"/>
      <c r="J29" s="160"/>
      <c r="K29" s="160"/>
      <c r="L29" s="159"/>
      <c r="M29" s="160"/>
      <c r="N29" s="160"/>
      <c r="O29" s="161"/>
      <c r="P29" s="160"/>
      <c r="Q29" s="162"/>
      <c r="R29" s="160"/>
      <c r="S29" s="161"/>
      <c r="T29" s="160"/>
      <c r="U29" s="159"/>
      <c r="V29" s="160"/>
      <c r="W29" s="159"/>
      <c r="X29" s="160"/>
      <c r="Y29" s="159"/>
      <c r="Z29" s="160"/>
      <c r="AA29" s="159"/>
      <c r="AB29" s="160"/>
      <c r="AC29" s="157"/>
      <c r="AD29" s="157"/>
      <c r="AE29" s="163"/>
      <c r="AF29" s="160"/>
      <c r="AG29" s="161"/>
      <c r="AH29" s="160"/>
      <c r="AI29" s="161"/>
      <c r="AJ29" s="160"/>
      <c r="AK29" s="161"/>
      <c r="AL29" s="160"/>
      <c r="AM29" s="162"/>
      <c r="AN29" s="160"/>
      <c r="AO29" s="160"/>
      <c r="AP29" s="160"/>
      <c r="AQ29" s="161"/>
      <c r="AR29" s="160"/>
      <c r="AS29" s="157"/>
      <c r="AT29" s="157"/>
      <c r="AU29" s="159"/>
      <c r="AV29" s="160"/>
      <c r="AW29" s="159"/>
      <c r="AX29" s="160"/>
      <c r="AY29" s="159"/>
      <c r="AZ29" s="160"/>
      <c r="BA29" s="159"/>
      <c r="BB29" s="160"/>
      <c r="BC29"/>
      <c r="BE29" s="69"/>
    </row>
    <row r="30" spans="1:57" ht="15" customHeight="1">
      <c r="A30" s="71"/>
      <c r="B30" s="7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E30" s="69"/>
    </row>
    <row r="31" spans="1:57" ht="15" customHeight="1">
      <c r="A31" s="71"/>
      <c r="B31" s="70"/>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E31" s="69"/>
    </row>
    <row r="32" spans="1:57" ht="15" customHeight="1">
      <c r="A32" s="71"/>
      <c r="B32" s="70"/>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E32" s="69"/>
    </row>
    <row r="33" spans="1:57" ht="15" customHeight="1">
      <c r="A33" s="71"/>
      <c r="B33" s="70"/>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E33" s="69"/>
    </row>
    <row r="34" spans="1:57" ht="15" customHeight="1">
      <c r="A34" s="71"/>
      <c r="B34" s="70"/>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E34" s="69"/>
    </row>
    <row r="35" spans="1:57" ht="15" customHeight="1">
      <c r="A35" s="71"/>
      <c r="B35" s="70"/>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E35" s="69"/>
    </row>
    <row r="36" spans="1:57" ht="15" customHeight="1">
      <c r="A36" s="71"/>
      <c r="B36" s="70"/>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s="72"/>
      <c r="BE36" s="69"/>
    </row>
    <row r="37" spans="1:57" ht="15" customHeight="1">
      <c r="A37" s="71"/>
      <c r="B37" s="70"/>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s="72"/>
      <c r="BE37" s="69"/>
    </row>
    <row r="38" spans="1:57" ht="15" customHeight="1">
      <c r="A38" s="71"/>
      <c r="B38" s="70"/>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s="72"/>
      <c r="BE38" s="69"/>
    </row>
    <row r="39" spans="1:57" ht="15" customHeight="1">
      <c r="A39" s="71"/>
      <c r="B39" s="70"/>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E39" s="69"/>
    </row>
    <row r="40" spans="1:57" ht="15" customHeight="1">
      <c r="A40" s="71"/>
      <c r="B40" s="7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E40" s="69"/>
    </row>
    <row r="41" spans="1:57" ht="15" customHeight="1">
      <c r="A41" s="71"/>
      <c r="B41" s="70"/>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E41" s="69"/>
    </row>
    <row r="42" spans="1:57" ht="15" customHeight="1">
      <c r="A42" s="71"/>
      <c r="B42" s="70"/>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E42" s="69"/>
    </row>
    <row r="43" spans="1:57" ht="15" customHeight="1">
      <c r="A43" s="71"/>
      <c r="B43" s="70"/>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E43" s="69"/>
    </row>
    <row r="44" spans="1:57" ht="15" customHeight="1">
      <c r="A44" s="71"/>
      <c r="B44" s="70"/>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E44" s="69"/>
    </row>
    <row r="45" spans="1:57" ht="15" customHeight="1">
      <c r="A45" s="71"/>
      <c r="B45" s="70"/>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E45" s="69"/>
    </row>
    <row r="46" spans="1:57" ht="15" customHeight="1">
      <c r="A46" s="71"/>
      <c r="B46" s="70"/>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E46" s="69"/>
    </row>
    <row r="47" spans="1:57" ht="15" customHeight="1">
      <c r="A47" s="71"/>
      <c r="B47" s="70"/>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E47" s="69"/>
    </row>
    <row r="48" spans="1:57" ht="15" customHeight="1">
      <c r="A48" s="71"/>
      <c r="B48" s="70"/>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E48" s="69"/>
    </row>
    <row r="49" spans="1:57" ht="15" customHeight="1">
      <c r="A49" s="71"/>
      <c r="B49" s="70"/>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E49" s="69"/>
    </row>
    <row r="50" spans="1:57" ht="15" customHeight="1">
      <c r="A50" s="71"/>
      <c r="B50" s="7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E50" s="69"/>
    </row>
    <row r="51" spans="1:57" ht="15" customHeight="1">
      <c r="A51" s="71"/>
      <c r="B51" s="70"/>
      <c r="BE51" s="69"/>
    </row>
    <row r="52" spans="1:57" ht="15" customHeight="1" thickBot="1">
      <c r="A52" s="68"/>
      <c r="B52" s="67"/>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67"/>
      <c r="AT52" s="67"/>
      <c r="AU52" s="67"/>
      <c r="AV52" s="67"/>
      <c r="AW52" s="67"/>
      <c r="AX52" s="67"/>
      <c r="AY52" s="67"/>
      <c r="AZ52" s="67"/>
      <c r="BA52" s="67"/>
      <c r="BB52" s="67"/>
      <c r="BC52" s="67"/>
      <c r="BD52" s="67"/>
      <c r="BE52" s="66"/>
    </row>
    <row r="53" spans="1:57" ht="15"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row>
    <row r="54" spans="1:57" ht="15" customHeight="1" thickBot="1"/>
    <row r="55" spans="1:57" ht="15" customHeight="1">
      <c r="A55" s="64"/>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2"/>
    </row>
    <row r="56" spans="1:57" ht="15" customHeight="1">
      <c r="A56" s="51"/>
      <c r="B56" s="50"/>
      <c r="C56" s="357" t="s">
        <v>93</v>
      </c>
      <c r="D56" s="357"/>
      <c r="E56" s="357"/>
      <c r="F56" s="357"/>
      <c r="G56" s="357"/>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61"/>
      <c r="AK56" s="61"/>
      <c r="AL56" s="61"/>
      <c r="AM56" s="61"/>
      <c r="AN56" s="61"/>
      <c r="AO56" s="61"/>
      <c r="AP56" s="61"/>
      <c r="AQ56" s="61"/>
      <c r="AR56" s="61"/>
      <c r="AS56" s="61"/>
      <c r="AT56" s="61"/>
      <c r="AU56" s="60"/>
      <c r="AV56" s="60"/>
      <c r="AW56" s="60"/>
      <c r="BE56" s="49"/>
    </row>
    <row r="57" spans="1:57" ht="15" customHeight="1">
      <c r="A57" s="51"/>
      <c r="B57" s="50"/>
      <c r="C57" s="335"/>
      <c r="D57" s="336"/>
      <c r="E57" s="336"/>
      <c r="F57" s="336"/>
      <c r="G57" s="336"/>
      <c r="H57" s="336"/>
      <c r="I57" s="337"/>
      <c r="J57" s="261" t="s">
        <v>5</v>
      </c>
      <c r="K57" s="262"/>
      <c r="L57" s="262"/>
      <c r="M57" s="262"/>
      <c r="N57" s="262"/>
      <c r="O57" s="262"/>
      <c r="P57" s="262"/>
      <c r="Q57" s="262"/>
      <c r="R57" s="262"/>
      <c r="S57" s="262"/>
      <c r="T57" s="262"/>
      <c r="U57" s="262"/>
      <c r="V57" s="262"/>
      <c r="W57" s="262"/>
      <c r="X57" s="262"/>
      <c r="Y57" s="262"/>
      <c r="Z57" s="262"/>
      <c r="AA57" s="262"/>
      <c r="AB57" s="263"/>
      <c r="AC57" s="341" t="s">
        <v>44</v>
      </c>
      <c r="AD57" s="341"/>
      <c r="AE57" s="341"/>
      <c r="AF57" s="341"/>
      <c r="AG57" s="261" t="s">
        <v>45</v>
      </c>
      <c r="AH57" s="262"/>
      <c r="AI57" s="263"/>
      <c r="AJ57" s="255" t="s">
        <v>122</v>
      </c>
      <c r="AK57" s="256"/>
      <c r="AL57" s="256"/>
      <c r="AM57" s="256"/>
      <c r="AN57" s="256"/>
      <c r="AO57" s="256"/>
      <c r="AP57" s="256"/>
      <c r="AQ57" s="256"/>
      <c r="AR57" s="256"/>
      <c r="AS57" s="256"/>
      <c r="AT57" s="256"/>
      <c r="AU57" s="256"/>
      <c r="AV57" s="256"/>
      <c r="AW57" s="256"/>
      <c r="AX57" s="256"/>
      <c r="AY57" s="256"/>
      <c r="AZ57" s="256"/>
      <c r="BA57" s="257"/>
      <c r="BE57" s="49"/>
    </row>
    <row r="58" spans="1:57" ht="15" customHeight="1">
      <c r="A58" s="51"/>
      <c r="B58" s="50"/>
      <c r="C58" s="338"/>
      <c r="D58" s="339"/>
      <c r="E58" s="339"/>
      <c r="F58" s="339"/>
      <c r="G58" s="339"/>
      <c r="H58" s="339"/>
      <c r="I58" s="340"/>
      <c r="J58" s="261" t="s">
        <v>47</v>
      </c>
      <c r="K58" s="262"/>
      <c r="L58" s="262"/>
      <c r="M58" s="262"/>
      <c r="N58" s="262"/>
      <c r="O58" s="263"/>
      <c r="P58" s="341" t="s">
        <v>48</v>
      </c>
      <c r="Q58" s="341"/>
      <c r="R58" s="341"/>
      <c r="S58" s="341"/>
      <c r="T58" s="341"/>
      <c r="U58" s="341"/>
      <c r="V58" s="341"/>
      <c r="W58" s="341" t="s">
        <v>49</v>
      </c>
      <c r="X58" s="341"/>
      <c r="Y58" s="341"/>
      <c r="Z58" s="341"/>
      <c r="AA58" s="341"/>
      <c r="AB58" s="341"/>
      <c r="AC58" s="261" t="s">
        <v>50</v>
      </c>
      <c r="AD58" s="262"/>
      <c r="AE58" s="262"/>
      <c r="AF58" s="263"/>
      <c r="AG58" s="261" t="s">
        <v>51</v>
      </c>
      <c r="AH58" s="262"/>
      <c r="AI58" s="263"/>
      <c r="AJ58" s="258"/>
      <c r="AK58" s="259"/>
      <c r="AL58" s="259"/>
      <c r="AM58" s="259"/>
      <c r="AN58" s="259"/>
      <c r="AO58" s="259"/>
      <c r="AP58" s="259"/>
      <c r="AQ58" s="259"/>
      <c r="AR58" s="259"/>
      <c r="AS58" s="259"/>
      <c r="AT58" s="259"/>
      <c r="AU58" s="259"/>
      <c r="AV58" s="259"/>
      <c r="AW58" s="259"/>
      <c r="AX58" s="259"/>
      <c r="AY58" s="259"/>
      <c r="AZ58" s="259"/>
      <c r="BA58" s="260"/>
      <c r="BE58" s="49"/>
    </row>
    <row r="59" spans="1:57" ht="15" customHeight="1">
      <c r="A59" s="51"/>
      <c r="B59" s="50"/>
      <c r="C59" s="189" t="s">
        <v>94</v>
      </c>
      <c r="D59" s="190"/>
      <c r="E59" s="190"/>
      <c r="F59" s="190"/>
      <c r="G59" s="190"/>
      <c r="H59" s="190"/>
      <c r="I59" s="191"/>
      <c r="J59" s="189" t="s">
        <v>53</v>
      </c>
      <c r="K59" s="190"/>
      <c r="L59" s="190"/>
      <c r="M59" s="190"/>
      <c r="N59" s="190"/>
      <c r="O59" s="190"/>
      <c r="P59" s="190"/>
      <c r="Q59" s="190"/>
      <c r="R59" s="190"/>
      <c r="S59" s="190"/>
      <c r="T59" s="190"/>
      <c r="U59" s="190"/>
      <c r="V59" s="190"/>
      <c r="W59" s="190"/>
      <c r="X59" s="190"/>
      <c r="Y59" s="190"/>
      <c r="Z59" s="190"/>
      <c r="AA59" s="190"/>
      <c r="AB59" s="191"/>
      <c r="AC59" s="203"/>
      <c r="AD59" s="203"/>
      <c r="AE59" s="203"/>
      <c r="AF59" s="203"/>
      <c r="AG59" s="186"/>
      <c r="AH59" s="187"/>
      <c r="AI59" s="188"/>
      <c r="AJ59" s="183"/>
      <c r="AK59" s="184"/>
      <c r="AL59" s="184"/>
      <c r="AM59" s="184"/>
      <c r="AN59" s="184"/>
      <c r="AO59" s="184"/>
      <c r="AP59" s="184"/>
      <c r="AQ59" s="184"/>
      <c r="AR59" s="184"/>
      <c r="AS59" s="184"/>
      <c r="AT59" s="184"/>
      <c r="AU59" s="184"/>
      <c r="AV59" s="184"/>
      <c r="AW59" s="184"/>
      <c r="AX59" s="184"/>
      <c r="AY59" s="184"/>
      <c r="AZ59" s="184"/>
      <c r="BA59" s="185"/>
      <c r="BE59" s="49"/>
    </row>
    <row r="60" spans="1:57" ht="15" customHeight="1">
      <c r="A60" s="51"/>
      <c r="B60" s="50"/>
      <c r="C60" s="189" t="s">
        <v>95</v>
      </c>
      <c r="D60" s="190"/>
      <c r="E60" s="190"/>
      <c r="F60" s="190"/>
      <c r="G60" s="190"/>
      <c r="H60" s="190"/>
      <c r="I60" s="191"/>
      <c r="J60" s="189" t="s">
        <v>54</v>
      </c>
      <c r="K60" s="190"/>
      <c r="L60" s="190"/>
      <c r="M60" s="190"/>
      <c r="N60" s="190"/>
      <c r="O60" s="190"/>
      <c r="P60" s="190"/>
      <c r="Q60" s="190"/>
      <c r="R60" s="190"/>
      <c r="S60" s="190"/>
      <c r="T60" s="190"/>
      <c r="U60" s="190"/>
      <c r="V60" s="190"/>
      <c r="W60" s="190"/>
      <c r="X60" s="190"/>
      <c r="Y60" s="190"/>
      <c r="Z60" s="190"/>
      <c r="AA60" s="190"/>
      <c r="AB60" s="191"/>
      <c r="AC60" s="203"/>
      <c r="AD60" s="203"/>
      <c r="AE60" s="203"/>
      <c r="AF60" s="203"/>
      <c r="AG60" s="186"/>
      <c r="AH60" s="187"/>
      <c r="AI60" s="188"/>
      <c r="AJ60" s="183"/>
      <c r="AK60" s="184"/>
      <c r="AL60" s="184"/>
      <c r="AM60" s="184"/>
      <c r="AN60" s="184"/>
      <c r="AO60" s="184"/>
      <c r="AP60" s="184"/>
      <c r="AQ60" s="184"/>
      <c r="AR60" s="184"/>
      <c r="AS60" s="184"/>
      <c r="AT60" s="184"/>
      <c r="AU60" s="184"/>
      <c r="AV60" s="184"/>
      <c r="AW60" s="184"/>
      <c r="AX60" s="184"/>
      <c r="AY60" s="184"/>
      <c r="AZ60" s="184"/>
      <c r="BA60" s="185"/>
      <c r="BE60" s="49"/>
    </row>
    <row r="61" spans="1:57" ht="15" customHeight="1">
      <c r="A61" s="51"/>
      <c r="B61" s="50"/>
      <c r="C61" s="189" t="s">
        <v>6</v>
      </c>
      <c r="D61" s="190"/>
      <c r="E61" s="190"/>
      <c r="F61" s="190"/>
      <c r="G61" s="190"/>
      <c r="H61" s="190"/>
      <c r="I61" s="191"/>
      <c r="J61" s="189" t="s">
        <v>55</v>
      </c>
      <c r="K61" s="190"/>
      <c r="L61" s="190"/>
      <c r="M61" s="190"/>
      <c r="N61" s="190"/>
      <c r="O61" s="190"/>
      <c r="P61" s="190"/>
      <c r="Q61" s="190"/>
      <c r="R61" s="190"/>
      <c r="S61" s="190"/>
      <c r="T61" s="190"/>
      <c r="U61" s="190"/>
      <c r="V61" s="190"/>
      <c r="W61" s="190"/>
      <c r="X61" s="190"/>
      <c r="Y61" s="190"/>
      <c r="Z61" s="190"/>
      <c r="AA61" s="190"/>
      <c r="AB61" s="191"/>
      <c r="AC61" s="203"/>
      <c r="AD61" s="203"/>
      <c r="AE61" s="203"/>
      <c r="AF61" s="203"/>
      <c r="AG61" s="186"/>
      <c r="AH61" s="187"/>
      <c r="AI61" s="188"/>
      <c r="AJ61" s="183"/>
      <c r="AK61" s="184"/>
      <c r="AL61" s="184"/>
      <c r="AM61" s="184"/>
      <c r="AN61" s="184"/>
      <c r="AO61" s="184"/>
      <c r="AP61" s="184"/>
      <c r="AQ61" s="184"/>
      <c r="AR61" s="184"/>
      <c r="AS61" s="184"/>
      <c r="AT61" s="184"/>
      <c r="AU61" s="184"/>
      <c r="AV61" s="184"/>
      <c r="AW61" s="184"/>
      <c r="AX61" s="184"/>
      <c r="AY61" s="184"/>
      <c r="AZ61" s="184"/>
      <c r="BA61" s="185"/>
      <c r="BE61" s="49"/>
    </row>
    <row r="62" spans="1:57" ht="15" customHeight="1">
      <c r="A62" s="51"/>
      <c r="B62" s="50"/>
      <c r="C62" s="200" t="s">
        <v>96</v>
      </c>
      <c r="D62" s="201"/>
      <c r="E62" s="201"/>
      <c r="F62" s="201"/>
      <c r="G62" s="201"/>
      <c r="H62" s="201"/>
      <c r="I62" s="202"/>
      <c r="J62" s="189" t="s">
        <v>56</v>
      </c>
      <c r="K62" s="190"/>
      <c r="L62" s="190"/>
      <c r="M62" s="190"/>
      <c r="N62" s="190"/>
      <c r="O62" s="191"/>
      <c r="P62" s="192" t="s">
        <v>57</v>
      </c>
      <c r="Q62" s="192"/>
      <c r="R62" s="192"/>
      <c r="S62" s="192"/>
      <c r="T62" s="192"/>
      <c r="U62" s="192"/>
      <c r="V62" s="192"/>
      <c r="W62" s="192" t="s">
        <v>7</v>
      </c>
      <c r="X62" s="192"/>
      <c r="Y62" s="192"/>
      <c r="Z62" s="192"/>
      <c r="AA62" s="192"/>
      <c r="AB62" s="192"/>
      <c r="AC62" s="203"/>
      <c r="AD62" s="203"/>
      <c r="AE62" s="203"/>
      <c r="AF62" s="203"/>
      <c r="AG62" s="193" t="e">
        <f>Kvalitetsbeskrivelse!C61</f>
        <v>#DIV/0!</v>
      </c>
      <c r="AH62" s="194"/>
      <c r="AI62" s="195"/>
      <c r="AJ62" s="183"/>
      <c r="AK62" s="184"/>
      <c r="AL62" s="184"/>
      <c r="AM62" s="184"/>
      <c r="AN62" s="184"/>
      <c r="AO62" s="184"/>
      <c r="AP62" s="184"/>
      <c r="AQ62" s="184"/>
      <c r="AR62" s="184"/>
      <c r="AS62" s="184"/>
      <c r="AT62" s="184"/>
      <c r="AU62" s="184"/>
      <c r="AV62" s="184"/>
      <c r="AW62" s="184"/>
      <c r="AX62" s="184"/>
      <c r="AY62" s="184"/>
      <c r="AZ62" s="184"/>
      <c r="BA62" s="185"/>
      <c r="BE62" s="49"/>
    </row>
    <row r="63" spans="1:57" ht="15" customHeight="1">
      <c r="A63" s="51"/>
      <c r="B63" s="50"/>
      <c r="C63" s="200" t="s">
        <v>8</v>
      </c>
      <c r="D63" s="201"/>
      <c r="E63" s="201"/>
      <c r="F63" s="201"/>
      <c r="G63" s="201"/>
      <c r="H63" s="201"/>
      <c r="I63" s="202"/>
      <c r="J63" s="189" t="s">
        <v>56</v>
      </c>
      <c r="K63" s="190"/>
      <c r="L63" s="190"/>
      <c r="M63" s="190"/>
      <c r="N63" s="190"/>
      <c r="O63" s="191"/>
      <c r="P63" s="192" t="s">
        <v>57</v>
      </c>
      <c r="Q63" s="192"/>
      <c r="R63" s="192"/>
      <c r="S63" s="192"/>
      <c r="T63" s="192"/>
      <c r="U63" s="192"/>
      <c r="V63" s="192"/>
      <c r="W63" s="192" t="s">
        <v>7</v>
      </c>
      <c r="X63" s="192"/>
      <c r="Y63" s="192"/>
      <c r="Z63" s="192"/>
      <c r="AA63" s="192"/>
      <c r="AB63" s="192"/>
      <c r="AC63" s="203"/>
      <c r="AD63" s="203"/>
      <c r="AE63" s="203"/>
      <c r="AF63" s="203"/>
      <c r="AG63" s="193" t="e">
        <f>Kvalitetsbeskrivelse!C62</f>
        <v>#DIV/0!</v>
      </c>
      <c r="AH63" s="194"/>
      <c r="AI63" s="195"/>
      <c r="AJ63" s="183"/>
      <c r="AK63" s="184"/>
      <c r="AL63" s="184"/>
      <c r="AM63" s="184"/>
      <c r="AN63" s="184"/>
      <c r="AO63" s="184"/>
      <c r="AP63" s="184"/>
      <c r="AQ63" s="184"/>
      <c r="AR63" s="184"/>
      <c r="AS63" s="184"/>
      <c r="AT63" s="184"/>
      <c r="AU63" s="184"/>
      <c r="AV63" s="184"/>
      <c r="AW63" s="184"/>
      <c r="AX63" s="184"/>
      <c r="AY63" s="184"/>
      <c r="AZ63" s="184"/>
      <c r="BA63" s="185"/>
      <c r="BE63" s="49"/>
    </row>
    <row r="64" spans="1:57" ht="15" customHeight="1">
      <c r="A64" s="51"/>
      <c r="B64" s="50"/>
      <c r="C64" s="200" t="s">
        <v>131</v>
      </c>
      <c r="D64" s="201"/>
      <c r="E64" s="201"/>
      <c r="F64" s="201"/>
      <c r="G64" s="201"/>
      <c r="H64" s="201"/>
      <c r="I64" s="202"/>
      <c r="J64" s="189" t="s">
        <v>124</v>
      </c>
      <c r="K64" s="190"/>
      <c r="L64" s="190"/>
      <c r="M64" s="190"/>
      <c r="N64" s="190"/>
      <c r="O64" s="191"/>
      <c r="P64" s="192" t="s">
        <v>125</v>
      </c>
      <c r="Q64" s="192"/>
      <c r="R64" s="192"/>
      <c r="S64" s="192"/>
      <c r="T64" s="192"/>
      <c r="U64" s="192"/>
      <c r="V64" s="192"/>
      <c r="W64" s="192" t="s">
        <v>126</v>
      </c>
      <c r="X64" s="192"/>
      <c r="Y64" s="192"/>
      <c r="Z64" s="192"/>
      <c r="AA64" s="192"/>
      <c r="AB64" s="192"/>
      <c r="AC64" s="203"/>
      <c r="AD64" s="203"/>
      <c r="AE64" s="203"/>
      <c r="AF64" s="203"/>
      <c r="AG64" s="193">
        <f>1-(AO12/100)</f>
        <v>1</v>
      </c>
      <c r="AH64" s="194"/>
      <c r="AI64" s="195"/>
      <c r="AJ64" s="183"/>
      <c r="AK64" s="184"/>
      <c r="AL64" s="184"/>
      <c r="AM64" s="184"/>
      <c r="AN64" s="184"/>
      <c r="AO64" s="184"/>
      <c r="AP64" s="184"/>
      <c r="AQ64" s="184"/>
      <c r="AR64" s="184"/>
      <c r="AS64" s="184"/>
      <c r="AT64" s="184"/>
      <c r="AU64" s="184"/>
      <c r="AV64" s="184"/>
      <c r="AW64" s="184"/>
      <c r="AX64" s="184"/>
      <c r="AY64" s="184"/>
      <c r="AZ64" s="184"/>
      <c r="BA64" s="185"/>
      <c r="BE64" s="49"/>
    </row>
    <row r="65" spans="1:57" ht="15" customHeight="1">
      <c r="A65" s="51"/>
      <c r="B65" s="50"/>
      <c r="C65" s="200" t="s">
        <v>97</v>
      </c>
      <c r="D65" s="201"/>
      <c r="E65" s="201"/>
      <c r="F65" s="201"/>
      <c r="G65" s="201"/>
      <c r="H65" s="201"/>
      <c r="I65" s="202"/>
      <c r="J65" s="189" t="s">
        <v>58</v>
      </c>
      <c r="K65" s="190"/>
      <c r="L65" s="190"/>
      <c r="M65" s="190"/>
      <c r="N65" s="190"/>
      <c r="O65" s="190"/>
      <c r="P65" s="190"/>
      <c r="Q65" s="190"/>
      <c r="R65" s="190"/>
      <c r="S65" s="190"/>
      <c r="T65" s="190"/>
      <c r="U65" s="190"/>
      <c r="V65" s="190"/>
      <c r="W65" s="190"/>
      <c r="X65" s="190"/>
      <c r="Y65" s="190"/>
      <c r="Z65" s="190"/>
      <c r="AA65" s="190"/>
      <c r="AB65" s="191"/>
      <c r="AC65" s="203"/>
      <c r="AD65" s="203"/>
      <c r="AE65" s="203"/>
      <c r="AF65" s="203"/>
      <c r="AG65" s="189"/>
      <c r="AH65" s="190"/>
      <c r="AI65" s="191"/>
      <c r="AJ65" s="183"/>
      <c r="AK65" s="184"/>
      <c r="AL65" s="184"/>
      <c r="AM65" s="184"/>
      <c r="AN65" s="184"/>
      <c r="AO65" s="184"/>
      <c r="AP65" s="184"/>
      <c r="AQ65" s="184"/>
      <c r="AR65" s="184"/>
      <c r="AS65" s="184"/>
      <c r="AT65" s="184"/>
      <c r="AU65" s="184"/>
      <c r="AV65" s="184"/>
      <c r="AW65" s="184"/>
      <c r="AX65" s="184"/>
      <c r="AY65" s="184"/>
      <c r="AZ65" s="184"/>
      <c r="BA65" s="185"/>
      <c r="BE65" s="49"/>
    </row>
    <row r="66" spans="1:57" ht="15" customHeight="1">
      <c r="A66" s="51"/>
      <c r="B66" s="50"/>
      <c r="C66" s="200" t="s">
        <v>164</v>
      </c>
      <c r="D66" s="201"/>
      <c r="E66" s="201"/>
      <c r="F66" s="201"/>
      <c r="G66" s="201"/>
      <c r="H66" s="201"/>
      <c r="I66" s="202"/>
      <c r="J66" s="189" t="s">
        <v>59</v>
      </c>
      <c r="K66" s="190"/>
      <c r="L66" s="190"/>
      <c r="M66" s="190"/>
      <c r="N66" s="190"/>
      <c r="O66" s="191"/>
      <c r="P66" s="192" t="s">
        <v>60</v>
      </c>
      <c r="Q66" s="192"/>
      <c r="R66" s="192"/>
      <c r="S66" s="192"/>
      <c r="T66" s="192"/>
      <c r="U66" s="192"/>
      <c r="V66" s="192"/>
      <c r="W66" s="192" t="s">
        <v>61</v>
      </c>
      <c r="X66" s="192"/>
      <c r="Y66" s="192"/>
      <c r="Z66" s="192"/>
      <c r="AA66" s="192"/>
      <c r="AB66" s="192"/>
      <c r="AC66" s="203"/>
      <c r="AD66" s="203"/>
      <c r="AE66" s="203"/>
      <c r="AF66" s="203"/>
      <c r="AG66" s="189" t="str">
        <f>MmtData!D18</f>
        <v>Yes</v>
      </c>
      <c r="AH66" s="190"/>
      <c r="AI66" s="191"/>
      <c r="AJ66" s="183"/>
      <c r="AK66" s="184"/>
      <c r="AL66" s="184"/>
      <c r="AM66" s="184"/>
      <c r="AN66" s="184"/>
      <c r="AO66" s="184"/>
      <c r="AP66" s="184"/>
      <c r="AQ66" s="184"/>
      <c r="AR66" s="184"/>
      <c r="AS66" s="184"/>
      <c r="AT66" s="184"/>
      <c r="AU66" s="184"/>
      <c r="AV66" s="184"/>
      <c r="AW66" s="184"/>
      <c r="AX66" s="184"/>
      <c r="AY66" s="184"/>
      <c r="AZ66" s="184"/>
      <c r="BA66" s="185"/>
      <c r="BE66" s="49"/>
    </row>
    <row r="67" spans="1:57" ht="15" customHeight="1">
      <c r="A67" s="51"/>
      <c r="B67" s="50"/>
      <c r="C67" s="200" t="s">
        <v>98</v>
      </c>
      <c r="D67" s="201"/>
      <c r="E67" s="201"/>
      <c r="F67" s="201"/>
      <c r="G67" s="201"/>
      <c r="H67" s="201"/>
      <c r="I67" s="202"/>
      <c r="J67" s="189" t="s">
        <v>62</v>
      </c>
      <c r="K67" s="190"/>
      <c r="L67" s="190"/>
      <c r="M67" s="190"/>
      <c r="N67" s="190"/>
      <c r="O67" s="190"/>
      <c r="P67" s="190"/>
      <c r="Q67" s="190"/>
      <c r="R67" s="190"/>
      <c r="S67" s="190"/>
      <c r="T67" s="190"/>
      <c r="U67" s="190"/>
      <c r="V67" s="190"/>
      <c r="W67" s="190"/>
      <c r="X67" s="190"/>
      <c r="Y67" s="190"/>
      <c r="Z67" s="190"/>
      <c r="AA67" s="190"/>
      <c r="AB67" s="191"/>
      <c r="AC67" s="203"/>
      <c r="AD67" s="203"/>
      <c r="AE67" s="203"/>
      <c r="AF67" s="203"/>
      <c r="AG67" s="189"/>
      <c r="AH67" s="190"/>
      <c r="AI67" s="191"/>
      <c r="AJ67" s="183"/>
      <c r="AK67" s="184"/>
      <c r="AL67" s="184"/>
      <c r="AM67" s="184"/>
      <c r="AN67" s="184"/>
      <c r="AO67" s="184"/>
      <c r="AP67" s="184"/>
      <c r="AQ67" s="184"/>
      <c r="AR67" s="184"/>
      <c r="AS67" s="184"/>
      <c r="AT67" s="184"/>
      <c r="AU67" s="184"/>
      <c r="AV67" s="184"/>
      <c r="AW67" s="184"/>
      <c r="AX67" s="184"/>
      <c r="AY67" s="184"/>
      <c r="AZ67" s="184"/>
      <c r="BA67" s="185"/>
      <c r="BE67" s="49"/>
    </row>
    <row r="68" spans="1:57" ht="15" customHeight="1">
      <c r="A68" s="51"/>
      <c r="B68" s="50"/>
      <c r="C68" s="200" t="s">
        <v>99</v>
      </c>
      <c r="D68" s="201"/>
      <c r="E68" s="201"/>
      <c r="F68" s="201"/>
      <c r="G68" s="201"/>
      <c r="H68" s="201"/>
      <c r="I68" s="202"/>
      <c r="J68" s="189" t="s">
        <v>127</v>
      </c>
      <c r="K68" s="190"/>
      <c r="L68" s="190"/>
      <c r="M68" s="190"/>
      <c r="N68" s="190"/>
      <c r="O68" s="190"/>
      <c r="P68" s="190"/>
      <c r="Q68" s="190"/>
      <c r="R68" s="190"/>
      <c r="S68" s="190"/>
      <c r="T68" s="190"/>
      <c r="U68" s="190"/>
      <c r="V68" s="190"/>
      <c r="W68" s="190"/>
      <c r="X68" s="190"/>
      <c r="Y68" s="190"/>
      <c r="Z68" s="190"/>
      <c r="AA68" s="190"/>
      <c r="AB68" s="191"/>
      <c r="AC68" s="203"/>
      <c r="AD68" s="203"/>
      <c r="AE68" s="203"/>
      <c r="AF68" s="203"/>
      <c r="AG68" s="189"/>
      <c r="AH68" s="190"/>
      <c r="AI68" s="191"/>
      <c r="AJ68" s="183"/>
      <c r="AK68" s="184"/>
      <c r="AL68" s="184"/>
      <c r="AM68" s="184"/>
      <c r="AN68" s="184"/>
      <c r="AO68" s="184"/>
      <c r="AP68" s="184"/>
      <c r="AQ68" s="184"/>
      <c r="AR68" s="184"/>
      <c r="AS68" s="184"/>
      <c r="AT68" s="184"/>
      <c r="AU68" s="184"/>
      <c r="AV68" s="184"/>
      <c r="AW68" s="184"/>
      <c r="AX68" s="184"/>
      <c r="AY68" s="184"/>
      <c r="AZ68" s="184"/>
      <c r="BA68" s="185"/>
      <c r="BE68" s="49"/>
    </row>
    <row r="69" spans="1:57" ht="15" customHeight="1">
      <c r="A69" s="51"/>
      <c r="B69" s="50"/>
      <c r="C69" s="200" t="s">
        <v>123</v>
      </c>
      <c r="D69" s="201"/>
      <c r="E69" s="201"/>
      <c r="F69" s="201"/>
      <c r="G69" s="201"/>
      <c r="H69" s="201"/>
      <c r="I69" s="202"/>
      <c r="J69" s="189" t="s">
        <v>128</v>
      </c>
      <c r="K69" s="190"/>
      <c r="L69" s="190"/>
      <c r="M69" s="190"/>
      <c r="N69" s="190"/>
      <c r="O69" s="190"/>
      <c r="P69" s="190"/>
      <c r="Q69" s="190"/>
      <c r="R69" s="190"/>
      <c r="S69" s="190"/>
      <c r="T69" s="190"/>
      <c r="U69" s="190"/>
      <c r="V69" s="190"/>
      <c r="W69" s="190"/>
      <c r="X69" s="190"/>
      <c r="Y69" s="190"/>
      <c r="Z69" s="190"/>
      <c r="AA69" s="190"/>
      <c r="AB69" s="191"/>
      <c r="AC69" s="203"/>
      <c r="AD69" s="203"/>
      <c r="AE69" s="203"/>
      <c r="AF69" s="203"/>
      <c r="AG69" s="189"/>
      <c r="AH69" s="190"/>
      <c r="AI69" s="191"/>
      <c r="AJ69" s="183"/>
      <c r="AK69" s="184"/>
      <c r="AL69" s="184"/>
      <c r="AM69" s="184"/>
      <c r="AN69" s="184"/>
      <c r="AO69" s="184"/>
      <c r="AP69" s="184"/>
      <c r="AQ69" s="184"/>
      <c r="AR69" s="184"/>
      <c r="AS69" s="184"/>
      <c r="AT69" s="184"/>
      <c r="AU69" s="184"/>
      <c r="AV69" s="184"/>
      <c r="AW69" s="184"/>
      <c r="AX69" s="184"/>
      <c r="AY69" s="184"/>
      <c r="AZ69" s="184"/>
      <c r="BA69" s="185"/>
      <c r="BE69" s="49"/>
    </row>
    <row r="70" spans="1:57" ht="15" customHeight="1">
      <c r="A70" s="51"/>
      <c r="B70" s="50"/>
      <c r="C70" s="200" t="s">
        <v>100</v>
      </c>
      <c r="D70" s="201"/>
      <c r="E70" s="201"/>
      <c r="F70" s="201"/>
      <c r="G70" s="201"/>
      <c r="H70" s="201"/>
      <c r="I70" s="202"/>
      <c r="J70" s="189" t="s">
        <v>63</v>
      </c>
      <c r="K70" s="190"/>
      <c r="L70" s="190"/>
      <c r="M70" s="190"/>
      <c r="N70" s="190"/>
      <c r="O70" s="191"/>
      <c r="P70" s="204" t="s">
        <v>130</v>
      </c>
      <c r="Q70" s="204"/>
      <c r="R70" s="204"/>
      <c r="S70" s="204"/>
      <c r="T70" s="204"/>
      <c r="U70" s="204"/>
      <c r="V70" s="204"/>
      <c r="W70" s="192" t="s">
        <v>10</v>
      </c>
      <c r="X70" s="192"/>
      <c r="Y70" s="192"/>
      <c r="Z70" s="192"/>
      <c r="AA70" s="192"/>
      <c r="AB70" s="192"/>
      <c r="AC70" s="203"/>
      <c r="AD70" s="203"/>
      <c r="AE70" s="203"/>
      <c r="AF70" s="203"/>
      <c r="AG70" s="193" t="e">
        <f>Kvalitetsbeskrivelse!C69</f>
        <v>#DIV/0!</v>
      </c>
      <c r="AH70" s="190"/>
      <c r="AI70" s="191"/>
      <c r="AJ70" s="183"/>
      <c r="AK70" s="184"/>
      <c r="AL70" s="184"/>
      <c r="AM70" s="184"/>
      <c r="AN70" s="184"/>
      <c r="AO70" s="184"/>
      <c r="AP70" s="184"/>
      <c r="AQ70" s="184"/>
      <c r="AR70" s="184"/>
      <c r="AS70" s="184"/>
      <c r="AT70" s="184"/>
      <c r="AU70" s="184"/>
      <c r="AV70" s="184"/>
      <c r="AW70" s="184"/>
      <c r="AX70" s="184"/>
      <c r="AY70" s="184"/>
      <c r="AZ70" s="184"/>
      <c r="BA70" s="185"/>
      <c r="BE70" s="49"/>
    </row>
    <row r="71" spans="1:57" ht="15" customHeight="1">
      <c r="A71" s="51"/>
      <c r="B71" s="50"/>
      <c r="C71" s="200" t="s">
        <v>101</v>
      </c>
      <c r="D71" s="201"/>
      <c r="E71" s="201"/>
      <c r="F71" s="201"/>
      <c r="G71" s="201"/>
      <c r="H71" s="201"/>
      <c r="I71" s="202"/>
      <c r="J71" s="189" t="s">
        <v>11</v>
      </c>
      <c r="K71" s="190"/>
      <c r="L71" s="190"/>
      <c r="M71" s="190"/>
      <c r="N71" s="190"/>
      <c r="O71" s="191"/>
      <c r="P71" s="204" t="s">
        <v>64</v>
      </c>
      <c r="Q71" s="204"/>
      <c r="R71" s="204"/>
      <c r="S71" s="204"/>
      <c r="T71" s="204"/>
      <c r="U71" s="204"/>
      <c r="V71" s="204"/>
      <c r="W71" s="192" t="s">
        <v>12</v>
      </c>
      <c r="X71" s="192"/>
      <c r="Y71" s="192"/>
      <c r="Z71" s="192"/>
      <c r="AA71" s="192"/>
      <c r="AB71" s="192"/>
      <c r="AC71" s="203"/>
      <c r="AD71" s="203"/>
      <c r="AE71" s="203"/>
      <c r="AF71" s="203"/>
      <c r="AG71" s="252">
        <f>Kvalitetsbeskrivelse!C70</f>
        <v>0</v>
      </c>
      <c r="AH71" s="253"/>
      <c r="AI71" s="254"/>
      <c r="AJ71" s="189"/>
      <c r="AK71" s="190"/>
      <c r="AL71" s="190"/>
      <c r="AM71" s="190"/>
      <c r="AN71" s="190"/>
      <c r="AO71" s="190"/>
      <c r="AP71" s="190"/>
      <c r="AQ71" s="190"/>
      <c r="AR71" s="190"/>
      <c r="AS71" s="190"/>
      <c r="AT71" s="190"/>
      <c r="AU71" s="190"/>
      <c r="AV71" s="190"/>
      <c r="AW71" s="190"/>
      <c r="AX71" s="190"/>
      <c r="AY71" s="190"/>
      <c r="AZ71" s="190"/>
      <c r="BA71" s="191"/>
      <c r="BE71" s="49"/>
    </row>
    <row r="72" spans="1:57" ht="15" customHeight="1" thickBot="1">
      <c r="A72" s="51"/>
      <c r="B72" s="50"/>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7"/>
      <c r="AK72" s="57"/>
      <c r="AL72" s="57"/>
      <c r="AM72" s="57"/>
      <c r="AN72" s="57"/>
      <c r="AO72" s="57"/>
      <c r="AP72" s="56"/>
      <c r="AQ72" s="50"/>
      <c r="AR72" s="50"/>
      <c r="AS72" s="50"/>
      <c r="AT72" s="50"/>
      <c r="BE72" s="49"/>
    </row>
    <row r="73" spans="1:57" ht="15" customHeight="1" thickBot="1">
      <c r="A73" s="51"/>
      <c r="B73" s="50"/>
      <c r="C73" s="331" t="s">
        <v>13</v>
      </c>
      <c r="D73" s="332"/>
      <c r="E73" s="332"/>
      <c r="F73" s="332"/>
      <c r="G73" s="332"/>
      <c r="H73" s="332"/>
      <c r="I73" s="332"/>
      <c r="J73" s="333" t="str">
        <f>Kvalitetsbeskrivelse!C76</f>
        <v>Dårlig</v>
      </c>
      <c r="K73" s="333"/>
      <c r="L73" s="334"/>
      <c r="M73" s="59"/>
      <c r="N73" s="58"/>
      <c r="O73" s="58"/>
      <c r="P73" s="58"/>
      <c r="Q73" s="58"/>
      <c r="R73" s="58"/>
      <c r="S73" s="58"/>
      <c r="T73" s="58"/>
      <c r="U73" s="58"/>
      <c r="V73" s="58"/>
      <c r="W73" s="58"/>
      <c r="X73" s="58"/>
      <c r="Y73" s="58"/>
      <c r="Z73" s="58"/>
      <c r="AA73" s="58"/>
      <c r="AB73" s="58"/>
      <c r="AC73" s="58"/>
      <c r="AD73" s="58"/>
      <c r="AE73" s="58"/>
      <c r="AF73" s="58"/>
      <c r="AG73" s="58"/>
      <c r="AH73" s="58"/>
      <c r="AI73" s="58"/>
      <c r="AJ73" s="57"/>
      <c r="AK73" s="57"/>
      <c r="AL73" s="57"/>
      <c r="AM73" s="57"/>
      <c r="AN73" s="57"/>
      <c r="AO73" s="57"/>
      <c r="AP73" s="56"/>
      <c r="AQ73" s="50"/>
      <c r="AR73" s="50"/>
      <c r="AS73" s="50"/>
      <c r="AT73" s="50"/>
      <c r="BE73" s="49"/>
    </row>
    <row r="74" spans="1:57" ht="15" customHeight="1">
      <c r="A74" s="51"/>
      <c r="B74" s="50"/>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0"/>
      <c r="AR74" s="50"/>
      <c r="AS74" s="50"/>
      <c r="AT74" s="50"/>
      <c r="BE74" s="49"/>
    </row>
    <row r="75" spans="1:57" ht="15" customHeight="1">
      <c r="A75" s="51"/>
      <c r="B75" s="50"/>
      <c r="C75" s="55"/>
      <c r="D75" s="54"/>
      <c r="E75" s="54"/>
      <c r="F75" s="54"/>
      <c r="G75" s="54"/>
      <c r="H75" s="54"/>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2"/>
      <c r="AI75" s="53"/>
      <c r="AJ75" s="50"/>
      <c r="AK75" s="52"/>
      <c r="AL75" s="53"/>
      <c r="AM75" s="53"/>
      <c r="AN75" s="53"/>
      <c r="AO75" s="53"/>
      <c r="AP75" s="53"/>
      <c r="AQ75" s="50"/>
      <c r="AR75" s="50"/>
      <c r="AS75" s="50"/>
      <c r="AT75" s="50"/>
      <c r="BE75" s="49"/>
    </row>
    <row r="76" spans="1:57" ht="15" customHeight="1">
      <c r="A76" s="51"/>
      <c r="B76" s="50"/>
      <c r="C76" s="54"/>
      <c r="D76" s="54"/>
      <c r="E76" s="54"/>
      <c r="F76" s="54"/>
      <c r="G76" s="54"/>
      <c r="H76" s="54"/>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0"/>
      <c r="AR76" s="50"/>
      <c r="AS76" s="50"/>
      <c r="AT76" s="50"/>
      <c r="BE76" s="49"/>
    </row>
    <row r="77" spans="1:57" ht="15" customHeight="1">
      <c r="A77" s="51"/>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BE77" s="49"/>
    </row>
    <row r="78" spans="1:57" ht="15" customHeight="1">
      <c r="A78" s="51"/>
      <c r="B78" s="50"/>
      <c r="C78" s="52"/>
      <c r="D78" s="52"/>
      <c r="E78" s="52"/>
      <c r="F78" s="52"/>
      <c r="G78" s="52"/>
      <c r="H78" s="52"/>
      <c r="I78" s="50"/>
      <c r="J78" s="50"/>
      <c r="K78" s="50"/>
      <c r="L78" s="50"/>
      <c r="M78" s="50"/>
      <c r="N78" s="50"/>
      <c r="O78" s="50"/>
      <c r="P78" s="50"/>
      <c r="Q78" s="50"/>
      <c r="R78" s="50"/>
      <c r="S78" s="50"/>
      <c r="T78" s="50"/>
      <c r="U78" s="50"/>
      <c r="V78" s="50"/>
      <c r="W78" s="50"/>
      <c r="X78" s="50"/>
      <c r="Y78" s="50"/>
      <c r="Z78" s="50"/>
      <c r="AA78" s="50"/>
      <c r="AB78" s="50"/>
      <c r="AC78" s="50"/>
      <c r="AD78" s="50"/>
      <c r="AE78" s="50"/>
      <c r="AF78" s="52"/>
      <c r="AG78" s="50"/>
      <c r="AH78" s="50"/>
      <c r="AI78" s="50"/>
      <c r="AJ78" s="50"/>
      <c r="AK78" s="50"/>
      <c r="AL78" s="50"/>
      <c r="AM78" s="50"/>
      <c r="AN78" s="50"/>
      <c r="AO78" s="50"/>
      <c r="AP78" s="50"/>
      <c r="AQ78" s="50"/>
      <c r="AR78" s="50"/>
      <c r="AS78" s="50"/>
      <c r="AT78" s="50"/>
      <c r="BE78" s="49"/>
    </row>
    <row r="79" spans="1:57" ht="15" customHeight="1">
      <c r="A79" s="51"/>
      <c r="B79" s="50"/>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BE79" s="49"/>
    </row>
    <row r="80" spans="1:57" ht="15" customHeight="1">
      <c r="A80" s="51"/>
      <c r="B80" s="50"/>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BE80" s="49"/>
    </row>
    <row r="81" spans="1:57" ht="15" customHeight="1">
      <c r="A81" s="51"/>
      <c r="B81" s="50"/>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50"/>
      <c r="AP81" s="50"/>
      <c r="AQ81" s="50"/>
      <c r="AR81" s="50"/>
      <c r="AS81" s="50"/>
      <c r="AT81" s="50"/>
      <c r="BE81" s="49"/>
    </row>
    <row r="82" spans="1:57" ht="15" customHeight="1">
      <c r="A82" s="51"/>
      <c r="B82" s="50"/>
      <c r="C82" s="50"/>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BE82" s="49"/>
    </row>
    <row r="83" spans="1:57" ht="15" customHeight="1">
      <c r="A83" s="51"/>
      <c r="B83" s="50"/>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BE83" s="49"/>
    </row>
    <row r="84" spans="1:57" ht="15" customHeight="1">
      <c r="A84" s="51"/>
      <c r="B84" s="50"/>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0"/>
      <c r="AO84" s="50"/>
      <c r="AP84" s="50"/>
      <c r="AQ84" s="50"/>
      <c r="AR84" s="50"/>
      <c r="AS84" s="50"/>
      <c r="AT84" s="50"/>
      <c r="BE84" s="49"/>
    </row>
    <row r="85" spans="1:57" ht="15" customHeight="1">
      <c r="A85" s="51"/>
      <c r="B85" s="50"/>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c r="BE85" s="49"/>
    </row>
    <row r="86" spans="1:57" ht="15" customHeight="1">
      <c r="A86" s="51"/>
      <c r="B86" s="50"/>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BE86" s="49"/>
    </row>
    <row r="87" spans="1:57" ht="15" customHeight="1">
      <c r="A87" s="51"/>
      <c r="B87" s="50"/>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BE87" s="49"/>
    </row>
    <row r="88" spans="1:57" ht="15" customHeight="1">
      <c r="A88" s="51"/>
      <c r="B88" s="50"/>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BE88" s="49"/>
    </row>
    <row r="89" spans="1:57" ht="15" customHeight="1">
      <c r="A89" s="51"/>
      <c r="B89" s="50"/>
      <c r="C89" s="50"/>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BE89" s="49"/>
    </row>
    <row r="90" spans="1:57" ht="15" customHeight="1">
      <c r="A90" s="51"/>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AS90" s="50"/>
      <c r="AT90" s="50"/>
      <c r="BE90" s="49"/>
    </row>
    <row r="91" spans="1:57" ht="15" customHeight="1">
      <c r="A91" s="51"/>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BE91" s="49"/>
    </row>
    <row r="92" spans="1:57" ht="15" customHeight="1">
      <c r="A92" s="51"/>
      <c r="B92" s="50"/>
      <c r="C92" s="50"/>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BE92" s="49"/>
    </row>
    <row r="93" spans="1:57" ht="15" customHeight="1">
      <c r="A93" s="51"/>
      <c r="B93" s="50"/>
      <c r="C93" s="50"/>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BE93" s="49"/>
    </row>
    <row r="94" spans="1:57" ht="15" customHeight="1">
      <c r="A94" s="51"/>
      <c r="B94" s="50"/>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BE94" s="49"/>
    </row>
    <row r="95" spans="1:57" ht="15" customHeight="1">
      <c r="A95" s="51"/>
      <c r="B95" s="50"/>
      <c r="C95" s="50"/>
      <c r="D95" s="50"/>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c r="AO95" s="50"/>
      <c r="AP95" s="50"/>
      <c r="AQ95" s="50"/>
      <c r="AR95" s="50"/>
      <c r="AS95" s="50"/>
      <c r="AT95" s="50"/>
      <c r="BE95" s="49"/>
    </row>
    <row r="96" spans="1:57" ht="15" customHeight="1">
      <c r="A96" s="51"/>
      <c r="B96" s="50"/>
      <c r="C96" s="50"/>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50"/>
      <c r="AT96" s="50"/>
      <c r="BE96" s="49"/>
    </row>
    <row r="97" spans="1:57" ht="15" customHeight="1">
      <c r="A97" s="51"/>
      <c r="B97" s="50"/>
      <c r="C97" s="50"/>
      <c r="D97" s="50"/>
      <c r="E97" s="50"/>
      <c r="F97" s="50"/>
      <c r="G97" s="50"/>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AS97" s="50"/>
      <c r="AT97" s="50"/>
      <c r="BE97" s="49"/>
    </row>
    <row r="98" spans="1:57" ht="15" customHeight="1">
      <c r="A98" s="51"/>
      <c r="B98" s="50"/>
      <c r="C98" s="50"/>
      <c r="D98" s="50"/>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AS98" s="50"/>
      <c r="AT98" s="50"/>
      <c r="BE98" s="49"/>
    </row>
    <row r="99" spans="1:57" ht="15" customHeight="1">
      <c r="A99" s="51"/>
      <c r="B99" s="50"/>
      <c r="C99" s="50"/>
      <c r="D99" s="50"/>
      <c r="E99" s="50"/>
      <c r="F99" s="50"/>
      <c r="G99" s="50"/>
      <c r="H99" s="50"/>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50"/>
      <c r="AJ99" s="50"/>
      <c r="AK99" s="50"/>
      <c r="AL99" s="50"/>
      <c r="AM99" s="50"/>
      <c r="AN99" s="50"/>
      <c r="AO99" s="50"/>
      <c r="AP99" s="50"/>
      <c r="AQ99" s="50"/>
      <c r="AR99" s="50"/>
      <c r="AS99" s="50"/>
      <c r="AT99" s="50"/>
      <c r="BE99" s="49"/>
    </row>
    <row r="100" spans="1:57" ht="15" customHeight="1">
      <c r="A100" s="51"/>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BE100" s="49"/>
    </row>
    <row r="101" spans="1:57" ht="15" customHeight="1">
      <c r="A101" s="51"/>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BE101" s="49"/>
    </row>
    <row r="102" spans="1:57" ht="15" customHeight="1">
      <c r="A102" s="51"/>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c r="AQ102" s="50"/>
      <c r="AR102" s="50"/>
      <c r="AS102" s="50"/>
      <c r="AT102" s="50"/>
      <c r="BE102" s="49"/>
    </row>
    <row r="103" spans="1:57" ht="15" customHeight="1">
      <c r="A103" s="51"/>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AS103" s="50"/>
      <c r="AT103" s="50"/>
      <c r="BE103" s="49"/>
    </row>
    <row r="104" spans="1:57" ht="15" customHeight="1">
      <c r="A104" s="51"/>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BE104" s="49"/>
    </row>
    <row r="105" spans="1:57" ht="15" customHeight="1">
      <c r="A105" s="51"/>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c r="AQ105" s="50"/>
      <c r="AR105" s="50"/>
      <c r="AS105" s="50"/>
      <c r="AT105" s="50"/>
      <c r="BE105" s="49"/>
    </row>
    <row r="106" spans="1:57" ht="15" customHeight="1">
      <c r="A106" s="51"/>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c r="AQ106" s="50"/>
      <c r="AR106" s="50"/>
      <c r="AS106" s="50"/>
      <c r="AT106" s="50"/>
      <c r="BE106" s="49"/>
    </row>
    <row r="107" spans="1:57" ht="15" customHeight="1">
      <c r="A107" s="51"/>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c r="AQ107" s="50"/>
      <c r="AR107" s="50"/>
      <c r="AS107" s="50"/>
      <c r="AT107" s="50"/>
      <c r="BE107" s="49"/>
    </row>
    <row r="108" spans="1:57" ht="15" customHeight="1" thickBot="1">
      <c r="A108" s="48"/>
      <c r="B108" s="47"/>
      <c r="C108" s="47"/>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c r="AX108" s="47"/>
      <c r="AY108" s="47"/>
      <c r="AZ108" s="47"/>
      <c r="BA108" s="47"/>
      <c r="BB108" s="47"/>
      <c r="BC108" s="47"/>
      <c r="BD108" s="47"/>
      <c r="BE108" s="46"/>
    </row>
  </sheetData>
  <sheetProtection selectLockedCells="1"/>
  <mergeCells count="374">
    <mergeCell ref="U23:V23"/>
    <mergeCell ref="L23:N23"/>
    <mergeCell ref="Q23:R23"/>
    <mergeCell ref="W23:X23"/>
    <mergeCell ref="C59:I59"/>
    <mergeCell ref="C64:I64"/>
    <mergeCell ref="C62:I62"/>
    <mergeCell ref="C63:I63"/>
    <mergeCell ref="C56:G56"/>
    <mergeCell ref="C60:I60"/>
    <mergeCell ref="J24:K24"/>
    <mergeCell ref="J25:K25"/>
    <mergeCell ref="C22:D23"/>
    <mergeCell ref="J23:K23"/>
    <mergeCell ref="H23:I23"/>
    <mergeCell ref="E22:E23"/>
    <mergeCell ref="F22:K22"/>
    <mergeCell ref="F24:G24"/>
    <mergeCell ref="F25:G25"/>
    <mergeCell ref="F26:G26"/>
    <mergeCell ref="F27:G27"/>
    <mergeCell ref="W24:X24"/>
    <mergeCell ref="Q24:R24"/>
    <mergeCell ref="Q25:R25"/>
    <mergeCell ref="BH1:BJ1"/>
    <mergeCell ref="BH2:BJ2"/>
    <mergeCell ref="BH3:BJ3"/>
    <mergeCell ref="BH4:BJ4"/>
    <mergeCell ref="BA24:BB24"/>
    <mergeCell ref="BA26:BB26"/>
    <mergeCell ref="BA27:BB27"/>
    <mergeCell ref="AY2:BC4"/>
    <mergeCell ref="AZ14:BB14"/>
    <mergeCell ref="AZ15:BB15"/>
    <mergeCell ref="AU15:AY15"/>
    <mergeCell ref="AU16:AY16"/>
    <mergeCell ref="AU10:AW10"/>
    <mergeCell ref="AZ13:BB13"/>
    <mergeCell ref="AZ16:BB16"/>
    <mergeCell ref="AY9:BA9"/>
    <mergeCell ref="AY10:BA10"/>
    <mergeCell ref="AU9:AW9"/>
    <mergeCell ref="BA23:BB23"/>
    <mergeCell ref="AY23:AZ23"/>
    <mergeCell ref="F18:BB18"/>
    <mergeCell ref="AO16:AQ16"/>
    <mergeCell ref="AP11:AQ11"/>
    <mergeCell ref="AL13:AN13"/>
    <mergeCell ref="C73:I73"/>
    <mergeCell ref="J71:O71"/>
    <mergeCell ref="P71:V71"/>
    <mergeCell ref="W71:AB71"/>
    <mergeCell ref="AC71:AF71"/>
    <mergeCell ref="J73:L73"/>
    <mergeCell ref="C57:I58"/>
    <mergeCell ref="J57:AB57"/>
    <mergeCell ref="AC57:AF57"/>
    <mergeCell ref="J58:O58"/>
    <mergeCell ref="P58:V58"/>
    <mergeCell ref="W58:AB58"/>
    <mergeCell ref="AC62:AF62"/>
    <mergeCell ref="W64:AB64"/>
    <mergeCell ref="W62:AB62"/>
    <mergeCell ref="C61:I61"/>
    <mergeCell ref="J60:AB60"/>
    <mergeCell ref="AC61:AF61"/>
    <mergeCell ref="AC63:AF63"/>
    <mergeCell ref="AC60:AF60"/>
    <mergeCell ref="AC58:AF58"/>
    <mergeCell ref="P64:V64"/>
    <mergeCell ref="AC64:AF64"/>
    <mergeCell ref="AC59:AF59"/>
    <mergeCell ref="C16:E16"/>
    <mergeCell ref="F9:H9"/>
    <mergeCell ref="L13:N13"/>
    <mergeCell ref="L14:N14"/>
    <mergeCell ref="L15:N15"/>
    <mergeCell ref="L16:N16"/>
    <mergeCell ref="O13:P13"/>
    <mergeCell ref="F13:H13"/>
    <mergeCell ref="F16:H16"/>
    <mergeCell ref="C13:E13"/>
    <mergeCell ref="C14:E14"/>
    <mergeCell ref="F14:H14"/>
    <mergeCell ref="F15:H15"/>
    <mergeCell ref="I16:J16"/>
    <mergeCell ref="O16:P16"/>
    <mergeCell ref="L11:N11"/>
    <mergeCell ref="O11:Q11"/>
    <mergeCell ref="F11:H11"/>
    <mergeCell ref="I14:J14"/>
    <mergeCell ref="AR9:AS9"/>
    <mergeCell ref="M4:O5"/>
    <mergeCell ref="P4:T5"/>
    <mergeCell ref="AO10:AQ10"/>
    <mergeCell ref="O15:P15"/>
    <mergeCell ref="AF13:AH13"/>
    <mergeCell ref="AF14:AH14"/>
    <mergeCell ref="O9:Q9"/>
    <mergeCell ref="O10:Q10"/>
    <mergeCell ref="L9:N9"/>
    <mergeCell ref="L10:N10"/>
    <mergeCell ref="S10:V10"/>
    <mergeCell ref="S15:V15"/>
    <mergeCell ref="W11:Y11"/>
    <mergeCell ref="AF12:AH12"/>
    <mergeCell ref="AL12:AN12"/>
    <mergeCell ref="AO12:AQ12"/>
    <mergeCell ref="AR11:AS11"/>
    <mergeCell ref="O14:P14"/>
    <mergeCell ref="W15:Y15"/>
    <mergeCell ref="W14:Y14"/>
    <mergeCell ref="AL11:AO11"/>
    <mergeCell ref="F6:M7"/>
    <mergeCell ref="AO9:AQ9"/>
    <mergeCell ref="AS22:AT22"/>
    <mergeCell ref="AO22:AP22"/>
    <mergeCell ref="AU13:AY13"/>
    <mergeCell ref="AL16:AN16"/>
    <mergeCell ref="AW23:AX23"/>
    <mergeCell ref="AU23:AV23"/>
    <mergeCell ref="AM23:AN23"/>
    <mergeCell ref="AU24:AV24"/>
    <mergeCell ref="AR15:AS15"/>
    <mergeCell ref="AO23:AP23"/>
    <mergeCell ref="AQ23:AR23"/>
    <mergeCell ref="AK23:AL23"/>
    <mergeCell ref="AO15:AQ15"/>
    <mergeCell ref="AM22:AN22"/>
    <mergeCell ref="AL15:AN15"/>
    <mergeCell ref="AO14:AQ14"/>
    <mergeCell ref="AR14:AS14"/>
    <mergeCell ref="AQ22:AR22"/>
    <mergeCell ref="AK22:AL22"/>
    <mergeCell ref="AU14:AY14"/>
    <mergeCell ref="AR16:AS16"/>
    <mergeCell ref="AO13:AQ13"/>
    <mergeCell ref="AW24:AX24"/>
    <mergeCell ref="AJ57:BA58"/>
    <mergeCell ref="AG27:AH27"/>
    <mergeCell ref="Y25:Z25"/>
    <mergeCell ref="BA25:BB25"/>
    <mergeCell ref="AE25:AF25"/>
    <mergeCell ref="AE26:AF26"/>
    <mergeCell ref="AU25:AV25"/>
    <mergeCell ref="AU26:AV26"/>
    <mergeCell ref="AI26:AJ26"/>
    <mergeCell ref="AM26:AN26"/>
    <mergeCell ref="AM27:AN27"/>
    <mergeCell ref="AK25:AL25"/>
    <mergeCell ref="AM25:AN25"/>
    <mergeCell ref="Y26:Z26"/>
    <mergeCell ref="AO27:AP27"/>
    <mergeCell ref="AY26:AZ26"/>
    <mergeCell ref="AY27:AZ27"/>
    <mergeCell ref="AA26:AB26"/>
    <mergeCell ref="AA27:AB27"/>
    <mergeCell ref="AO26:AP26"/>
    <mergeCell ref="AG57:AI57"/>
    <mergeCell ref="AG58:AI58"/>
    <mergeCell ref="AG25:AH25"/>
    <mergeCell ref="AG26:AH26"/>
    <mergeCell ref="AJ71:BA71"/>
    <mergeCell ref="C69:I69"/>
    <mergeCell ref="J69:AB69"/>
    <mergeCell ref="AC69:AF69"/>
    <mergeCell ref="AJ69:BA69"/>
    <mergeCell ref="AG71:AI71"/>
    <mergeCell ref="AC70:AF70"/>
    <mergeCell ref="AG63:AI63"/>
    <mergeCell ref="AJ64:BA64"/>
    <mergeCell ref="AJ65:BA65"/>
    <mergeCell ref="J64:O64"/>
    <mergeCell ref="C65:I65"/>
    <mergeCell ref="J65:AB65"/>
    <mergeCell ref="AC65:AF65"/>
    <mergeCell ref="C66:I66"/>
    <mergeCell ref="J66:O66"/>
    <mergeCell ref="P66:V66"/>
    <mergeCell ref="W66:AB66"/>
    <mergeCell ref="AC66:AF66"/>
    <mergeCell ref="AG65:AI65"/>
    <mergeCell ref="AG66:AI66"/>
    <mergeCell ref="AG64:AI64"/>
    <mergeCell ref="P63:V63"/>
    <mergeCell ref="AJ63:BA63"/>
    <mergeCell ref="C2:M3"/>
    <mergeCell ref="F4:J5"/>
    <mergeCell ref="C9:E9"/>
    <mergeCell ref="C10:E10"/>
    <mergeCell ref="C11:E11"/>
    <mergeCell ref="C24:D24"/>
    <mergeCell ref="C25:D25"/>
    <mergeCell ref="H24:I24"/>
    <mergeCell ref="H25:I25"/>
    <mergeCell ref="I9:J9"/>
    <mergeCell ref="C18:E18"/>
    <mergeCell ref="C6:E7"/>
    <mergeCell ref="C15:E15"/>
    <mergeCell ref="F10:H10"/>
    <mergeCell ref="I10:J10"/>
    <mergeCell ref="C4:E5"/>
    <mergeCell ref="C20:E20"/>
    <mergeCell ref="L22:AB22"/>
    <mergeCell ref="F20:BB20"/>
    <mergeCell ref="AU22:BB22"/>
    <mergeCell ref="AR12:AS12"/>
    <mergeCell ref="AI23:AJ23"/>
    <mergeCell ref="L25:N25"/>
    <mergeCell ref="AR13:AS13"/>
    <mergeCell ref="Q26:R26"/>
    <mergeCell ref="Q27:R27"/>
    <mergeCell ref="S25:T25"/>
    <mergeCell ref="AE27:AF27"/>
    <mergeCell ref="O24:P24"/>
    <mergeCell ref="Y27:Z27"/>
    <mergeCell ref="Y24:Z24"/>
    <mergeCell ref="O25:P25"/>
    <mergeCell ref="AA25:AB25"/>
    <mergeCell ref="AE24:AF24"/>
    <mergeCell ref="C26:D26"/>
    <mergeCell ref="C27:D27"/>
    <mergeCell ref="O23:P23"/>
    <mergeCell ref="C19:E19"/>
    <mergeCell ref="H27:I27"/>
    <mergeCell ref="L24:N24"/>
    <mergeCell ref="O26:P26"/>
    <mergeCell ref="O27:P27"/>
    <mergeCell ref="H26:I26"/>
    <mergeCell ref="F23:G23"/>
    <mergeCell ref="L26:N26"/>
    <mergeCell ref="L27:N27"/>
    <mergeCell ref="AL10:AN10"/>
    <mergeCell ref="AL14:AN14"/>
    <mergeCell ref="S9:V9"/>
    <mergeCell ref="S13:V13"/>
    <mergeCell ref="AF9:AH9"/>
    <mergeCell ref="AF10:AH10"/>
    <mergeCell ref="AB9:AE9"/>
    <mergeCell ref="AB10:AE10"/>
    <mergeCell ref="W9:Y9"/>
    <mergeCell ref="W10:Y10"/>
    <mergeCell ref="AL9:AN9"/>
    <mergeCell ref="W13:Y13"/>
    <mergeCell ref="AB14:AE14"/>
    <mergeCell ref="AB11:AE11"/>
    <mergeCell ref="AB13:AE13"/>
    <mergeCell ref="AB12:AE12"/>
    <mergeCell ref="AR10:AS10"/>
    <mergeCell ref="AF11:AH11"/>
    <mergeCell ref="C71:I71"/>
    <mergeCell ref="C68:I68"/>
    <mergeCell ref="J68:AB68"/>
    <mergeCell ref="AC68:AF68"/>
    <mergeCell ref="C70:I70"/>
    <mergeCell ref="J70:O70"/>
    <mergeCell ref="P70:V70"/>
    <mergeCell ref="W70:AB70"/>
    <mergeCell ref="J67:AB67"/>
    <mergeCell ref="AC67:AF67"/>
    <mergeCell ref="C67:I67"/>
    <mergeCell ref="AG69:AI69"/>
    <mergeCell ref="AG70:AI70"/>
    <mergeCell ref="AJ67:BA67"/>
    <mergeCell ref="AJ68:BA68"/>
    <mergeCell ref="AJ70:BA70"/>
    <mergeCell ref="AG67:AI67"/>
    <mergeCell ref="AG68:AI68"/>
    <mergeCell ref="AG61:AI61"/>
    <mergeCell ref="J26:K26"/>
    <mergeCell ref="J27:K27"/>
    <mergeCell ref="AJ62:BA62"/>
    <mergeCell ref="AJ66:BA66"/>
    <mergeCell ref="AJ59:BA59"/>
    <mergeCell ref="AJ60:BA60"/>
    <mergeCell ref="AJ61:BA61"/>
    <mergeCell ref="AG60:AI60"/>
    <mergeCell ref="AG59:AI59"/>
    <mergeCell ref="J62:O62"/>
    <mergeCell ref="W63:AB63"/>
    <mergeCell ref="AG62:AI62"/>
    <mergeCell ref="J59:AB59"/>
    <mergeCell ref="P62:V62"/>
    <mergeCell ref="J61:AB61"/>
    <mergeCell ref="J63:O63"/>
    <mergeCell ref="AG24:AH24"/>
    <mergeCell ref="AI24:AJ24"/>
    <mergeCell ref="W25:X25"/>
    <mergeCell ref="W26:X26"/>
    <mergeCell ref="W27:X27"/>
    <mergeCell ref="AK26:AL26"/>
    <mergeCell ref="AK27:AL27"/>
    <mergeCell ref="AI25:AJ25"/>
    <mergeCell ref="AI27:AJ27"/>
    <mergeCell ref="AW25:AX25"/>
    <mergeCell ref="AW26:AX26"/>
    <mergeCell ref="AW27:AX27"/>
    <mergeCell ref="AO24:AP24"/>
    <mergeCell ref="AU27:AV27"/>
    <mergeCell ref="AQ24:AR24"/>
    <mergeCell ref="AQ25:AR25"/>
    <mergeCell ref="AQ26:AR26"/>
    <mergeCell ref="AQ27:AR27"/>
    <mergeCell ref="AO25:AP25"/>
    <mergeCell ref="AB15:AC15"/>
    <mergeCell ref="AD15:AI15"/>
    <mergeCell ref="AB16:AF16"/>
    <mergeCell ref="AG16:AI16"/>
    <mergeCell ref="AA24:AB24"/>
    <mergeCell ref="F19:BB19"/>
    <mergeCell ref="S26:T26"/>
    <mergeCell ref="S27:T27"/>
    <mergeCell ref="AE23:AF23"/>
    <mergeCell ref="AY24:AZ24"/>
    <mergeCell ref="AG22:AJ22"/>
    <mergeCell ref="AG23:AH23"/>
    <mergeCell ref="AC22:AF22"/>
    <mergeCell ref="AA23:AB23"/>
    <mergeCell ref="S23:T23"/>
    <mergeCell ref="Y23:Z23"/>
    <mergeCell ref="S24:T24"/>
    <mergeCell ref="AY25:AZ25"/>
    <mergeCell ref="U24:V24"/>
    <mergeCell ref="U25:V25"/>
    <mergeCell ref="U26:V26"/>
    <mergeCell ref="U27:V27"/>
    <mergeCell ref="AK24:AL24"/>
    <mergeCell ref="AM24:AN24"/>
    <mergeCell ref="L28:N28"/>
    <mergeCell ref="L29:N29"/>
    <mergeCell ref="O28:P28"/>
    <mergeCell ref="O29:P29"/>
    <mergeCell ref="H28:I28"/>
    <mergeCell ref="H29:I29"/>
    <mergeCell ref="J28:K28"/>
    <mergeCell ref="J29:K29"/>
    <mergeCell ref="C28:D28"/>
    <mergeCell ref="C29:D29"/>
    <mergeCell ref="F28:G28"/>
    <mergeCell ref="F29:G29"/>
    <mergeCell ref="Y28:Z28"/>
    <mergeCell ref="Y29:Z29"/>
    <mergeCell ref="AA28:AB28"/>
    <mergeCell ref="AA29:AB29"/>
    <mergeCell ref="U28:V28"/>
    <mergeCell ref="U29:V29"/>
    <mergeCell ref="W28:X28"/>
    <mergeCell ref="W29:X29"/>
    <mergeCell ref="Q28:R28"/>
    <mergeCell ref="Q29:R29"/>
    <mergeCell ref="S28:T28"/>
    <mergeCell ref="S29:T29"/>
    <mergeCell ref="AM28:AN28"/>
    <mergeCell ref="AM29:AN29"/>
    <mergeCell ref="AO28:AP28"/>
    <mergeCell ref="AO29:AP29"/>
    <mergeCell ref="AI28:AJ28"/>
    <mergeCell ref="AI29:AJ29"/>
    <mergeCell ref="AK28:AL28"/>
    <mergeCell ref="AK29:AL29"/>
    <mergeCell ref="AE28:AF28"/>
    <mergeCell ref="AE29:AF29"/>
    <mergeCell ref="AG28:AH28"/>
    <mergeCell ref="AG29:AH29"/>
    <mergeCell ref="BA28:BB28"/>
    <mergeCell ref="BA29:BB29"/>
    <mergeCell ref="AW28:AX28"/>
    <mergeCell ref="AW29:AX29"/>
    <mergeCell ref="AY28:AZ28"/>
    <mergeCell ref="AY29:AZ29"/>
    <mergeCell ref="AQ28:AR28"/>
    <mergeCell ref="AQ29:AR29"/>
    <mergeCell ref="AU28:AV28"/>
    <mergeCell ref="AU29:AV29"/>
  </mergeCells>
  <conditionalFormatting sqref="AO14:AQ14 AO16:AQ16 F11:H11 F19:BB19 F9:H9">
    <cfRule type="expression" dxfId="14" priority="19">
      <formula>ISBLANK(F9)</formula>
    </cfRule>
  </conditionalFormatting>
  <conditionalFormatting sqref="AC59:AF59">
    <cfRule type="expression" dxfId="13" priority="16">
      <formula>ISBLANK($AC$59:$AF$59)</formula>
    </cfRule>
  </conditionalFormatting>
  <conditionalFormatting sqref="AC60:AF60">
    <cfRule type="expression" dxfId="12" priority="15">
      <formula>ISBLANK($AC$60)</formula>
    </cfRule>
  </conditionalFormatting>
  <conditionalFormatting sqref="AC61:AF61">
    <cfRule type="expression" dxfId="11" priority="14">
      <formula>ISBLANK($AC$61)</formula>
    </cfRule>
  </conditionalFormatting>
  <conditionalFormatting sqref="AC62:AF62">
    <cfRule type="expression" dxfId="10" priority="13">
      <formula>ISBLANK($AC$62)</formula>
    </cfRule>
  </conditionalFormatting>
  <conditionalFormatting sqref="AC63:AF63">
    <cfRule type="expression" dxfId="9" priority="12">
      <formula>ISBLANK($AC$63)</formula>
    </cfRule>
  </conditionalFormatting>
  <conditionalFormatting sqref="AC64:AF64">
    <cfRule type="expression" dxfId="8" priority="11">
      <formula>ISBLANK($AC$64)</formula>
    </cfRule>
  </conditionalFormatting>
  <conditionalFormatting sqref="AC65:AF65">
    <cfRule type="expression" dxfId="7" priority="10">
      <formula>ISBLANK($AC$65)</formula>
    </cfRule>
  </conditionalFormatting>
  <conditionalFormatting sqref="AC66:AF66">
    <cfRule type="expression" dxfId="6" priority="9">
      <formula>ISBLANK($AC$66)</formula>
    </cfRule>
  </conditionalFormatting>
  <conditionalFormatting sqref="AC67:AF67">
    <cfRule type="expression" dxfId="5" priority="8">
      <formula>ISBLANK($AC$67)</formula>
    </cfRule>
  </conditionalFormatting>
  <conditionalFormatting sqref="AC68:AF68">
    <cfRule type="expression" dxfId="4" priority="7">
      <formula>ISBLANK($AC$68)</formula>
    </cfRule>
  </conditionalFormatting>
  <conditionalFormatting sqref="AC69:AF69">
    <cfRule type="expression" dxfId="3" priority="6">
      <formula>ISBLANK($AC$69)</formula>
    </cfRule>
  </conditionalFormatting>
  <conditionalFormatting sqref="AC70:AF70">
    <cfRule type="expression" dxfId="2" priority="5">
      <formula>ISBLANK($AC$70)</formula>
    </cfRule>
  </conditionalFormatting>
  <conditionalFormatting sqref="AC71:AF71">
    <cfRule type="expression" dxfId="1" priority="4">
      <formula>ISBLANK($AC$71)</formula>
    </cfRule>
  </conditionalFormatting>
  <conditionalFormatting sqref="F9:H9">
    <cfRule type="cellIs" dxfId="0" priority="1" operator="equal">
      <formula>0</formula>
    </cfRule>
  </conditionalFormatting>
  <dataValidations count="1">
    <dataValidation type="list" allowBlank="1" showInputMessage="1" showErrorMessage="1" promptTitle="Velg..." sqref="F11:H11">
      <formula1>$BH$1:$BH$4</formula1>
    </dataValidation>
  </dataValidations>
  <printOptions horizontalCentered="1" verticalCentered="1"/>
  <pageMargins left="0.70866141732283472" right="0.70866141732283472" top="0" bottom="0" header="0.11811023622047245" footer="0.11811023622047245"/>
  <pageSetup paperSize="9" scale="60" fitToHeight="2" orientation="landscape" r:id="rId1"/>
  <rowBreaks count="1" manualBreakCount="1">
    <brk id="53" max="56" man="1"/>
  </rowBreaks>
  <drawing r:id="rId2"/>
  <legacyDrawing r:id="rId3"/>
  <oleObjects>
    <oleObject shapeId="10241" r:id="rId4"/>
  </oleObjects>
</worksheet>
</file>

<file path=xl/worksheets/sheet2.xml><?xml version="1.0" encoding="utf-8"?>
<worksheet xmlns="http://schemas.openxmlformats.org/spreadsheetml/2006/main" xmlns:r="http://schemas.openxmlformats.org/officeDocument/2006/relationships">
  <sheetPr codeName="Ark5"/>
  <dimension ref="A1:AT33"/>
  <sheetViews>
    <sheetView tabSelected="1" topLeftCell="A4" zoomScale="90" zoomScaleNormal="90" workbookViewId="0">
      <pane xSplit="11400" topLeftCell="AK1"/>
      <selection activeCell="G41" sqref="G41"/>
      <selection pane="topRight" activeCell="AM31" sqref="AM31"/>
    </sheetView>
  </sheetViews>
  <sheetFormatPr baseColWidth="10" defaultRowHeight="12.75"/>
  <cols>
    <col min="1" max="1" width="17.140625" customWidth="1"/>
    <col min="2" max="2" width="20.7109375" customWidth="1"/>
    <col min="3" max="39" width="8.7109375" customWidth="1"/>
    <col min="40" max="40" width="11.140625" customWidth="1"/>
    <col min="41" max="47" width="8.7109375" customWidth="1"/>
  </cols>
  <sheetData>
    <row r="1" spans="1:2">
      <c r="A1" s="1" t="s">
        <v>220</v>
      </c>
      <c r="B1" s="150" t="s">
        <v>293</v>
      </c>
    </row>
    <row r="2" spans="1:2">
      <c r="A2" s="1" t="s">
        <v>221</v>
      </c>
      <c r="B2" s="1" t="s">
        <v>294</v>
      </c>
    </row>
    <row r="3" spans="1:2">
      <c r="A3" s="1" t="s">
        <v>222</v>
      </c>
      <c r="B3" s="151">
        <v>42244</v>
      </c>
    </row>
    <row r="4" spans="1:2">
      <c r="A4" s="1" t="s">
        <v>223</v>
      </c>
      <c r="B4" s="1" t="s">
        <v>303</v>
      </c>
    </row>
    <row r="5" spans="1:2">
      <c r="A5" s="1" t="s">
        <v>224</v>
      </c>
      <c r="B5">
        <v>0.28000000000000003</v>
      </c>
    </row>
    <row r="6" spans="1:2">
      <c r="A6" s="1" t="s">
        <v>225</v>
      </c>
      <c r="B6">
        <v>0</v>
      </c>
    </row>
    <row r="7" spans="1:2">
      <c r="A7" s="1" t="s">
        <v>226</v>
      </c>
      <c r="B7" s="150" t="s">
        <v>214</v>
      </c>
    </row>
    <row r="8" spans="1:2">
      <c r="A8" s="1" t="s">
        <v>227</v>
      </c>
      <c r="B8">
        <v>3283</v>
      </c>
    </row>
    <row r="9" spans="1:2">
      <c r="A9" s="1" t="s">
        <v>228</v>
      </c>
      <c r="B9" s="1" t="s">
        <v>295</v>
      </c>
    </row>
    <row r="10" spans="1:2">
      <c r="A10" s="1" t="s">
        <v>229</v>
      </c>
      <c r="B10" s="1" t="s">
        <v>296</v>
      </c>
    </row>
    <row r="11" spans="1:2">
      <c r="A11" s="1" t="s">
        <v>230</v>
      </c>
    </row>
    <row r="12" spans="1:2">
      <c r="A12" s="1" t="s">
        <v>231</v>
      </c>
      <c r="B12" s="1" t="s">
        <v>215</v>
      </c>
    </row>
    <row r="13" spans="1:2">
      <c r="A13" s="1" t="s">
        <v>232</v>
      </c>
      <c r="B13" s="1" t="s">
        <v>216</v>
      </c>
    </row>
    <row r="14" spans="1:2">
      <c r="A14" s="1" t="s">
        <v>233</v>
      </c>
      <c r="B14" s="1" t="s">
        <v>304</v>
      </c>
    </row>
    <row r="15" spans="1:2">
      <c r="A15" s="1" t="s">
        <v>234</v>
      </c>
      <c r="B15">
        <v>1</v>
      </c>
    </row>
    <row r="16" spans="1:2">
      <c r="A16" s="1" t="s">
        <v>235</v>
      </c>
      <c r="B16">
        <v>1</v>
      </c>
    </row>
    <row r="17" spans="1:46">
      <c r="A17" s="1" t="s">
        <v>236</v>
      </c>
      <c r="B17">
        <v>9</v>
      </c>
      <c r="C17">
        <v>9</v>
      </c>
    </row>
    <row r="18" spans="1:46">
      <c r="A18" s="1" t="s">
        <v>236</v>
      </c>
      <c r="B18">
        <v>3</v>
      </c>
      <c r="C18">
        <v>3</v>
      </c>
      <c r="D18" s="1" t="s">
        <v>237</v>
      </c>
    </row>
    <row r="20" spans="1:46">
      <c r="A20" s="1" t="s">
        <v>238</v>
      </c>
      <c r="B20" s="1" t="s">
        <v>239</v>
      </c>
      <c r="C20" s="1" t="s">
        <v>240</v>
      </c>
      <c r="D20" s="1" t="s">
        <v>241</v>
      </c>
      <c r="E20" s="1" t="s">
        <v>242</v>
      </c>
      <c r="F20" s="1" t="s">
        <v>243</v>
      </c>
      <c r="G20" s="1" t="s">
        <v>244</v>
      </c>
      <c r="H20" s="1" t="s">
        <v>245</v>
      </c>
      <c r="I20" s="1" t="s">
        <v>246</v>
      </c>
      <c r="J20" s="1" t="s">
        <v>247</v>
      </c>
      <c r="K20" s="1" t="s">
        <v>248</v>
      </c>
      <c r="L20" s="1" t="s">
        <v>249</v>
      </c>
      <c r="M20" s="1" t="s">
        <v>250</v>
      </c>
      <c r="N20" s="1" t="s">
        <v>251</v>
      </c>
      <c r="O20" s="1" t="s">
        <v>252</v>
      </c>
      <c r="P20" s="1" t="s">
        <v>253</v>
      </c>
      <c r="Q20" s="1" t="s">
        <v>254</v>
      </c>
      <c r="R20" s="1" t="s">
        <v>255</v>
      </c>
      <c r="S20" s="1" t="s">
        <v>256</v>
      </c>
      <c r="T20" s="1" t="s">
        <v>257</v>
      </c>
      <c r="U20" s="1" t="s">
        <v>258</v>
      </c>
      <c r="V20" s="1" t="s">
        <v>259</v>
      </c>
      <c r="W20" s="1" t="s">
        <v>260</v>
      </c>
      <c r="X20" s="1" t="s">
        <v>261</v>
      </c>
      <c r="Y20" s="1" t="s">
        <v>262</v>
      </c>
      <c r="Z20" s="1" t="s">
        <v>263</v>
      </c>
      <c r="AA20" s="1" t="s">
        <v>264</v>
      </c>
      <c r="AB20" s="1" t="s">
        <v>265</v>
      </c>
      <c r="AC20" s="1" t="s">
        <v>266</v>
      </c>
      <c r="AD20" s="1" t="s">
        <v>267</v>
      </c>
      <c r="AE20" s="1" t="s">
        <v>268</v>
      </c>
      <c r="AF20" s="1" t="s">
        <v>269</v>
      </c>
      <c r="AG20" s="1" t="s">
        <v>270</v>
      </c>
      <c r="AH20" s="1" t="s">
        <v>271</v>
      </c>
      <c r="AI20" s="1" t="s">
        <v>272</v>
      </c>
      <c r="AJ20" s="1" t="s">
        <v>273</v>
      </c>
      <c r="AK20" s="1" t="s">
        <v>274</v>
      </c>
      <c r="AL20" s="1" t="s">
        <v>275</v>
      </c>
      <c r="AM20" s="1" t="s">
        <v>276</v>
      </c>
      <c r="AN20" s="1" t="s">
        <v>279</v>
      </c>
      <c r="AO20" s="1" t="s">
        <v>280</v>
      </c>
      <c r="AP20" s="1" t="s">
        <v>281</v>
      </c>
      <c r="AQ20" s="1" t="s">
        <v>282</v>
      </c>
      <c r="AR20" s="1" t="s">
        <v>283</v>
      </c>
      <c r="AS20" s="1" t="s">
        <v>284</v>
      </c>
      <c r="AT20" s="1" t="s">
        <v>285</v>
      </c>
    </row>
    <row r="21" spans="1:46">
      <c r="A21" s="1" t="s">
        <v>297</v>
      </c>
      <c r="B21">
        <v>2</v>
      </c>
      <c r="C21" s="1" t="s">
        <v>218</v>
      </c>
      <c r="D21" s="152">
        <v>42244.575173611112</v>
      </c>
      <c r="E21" s="152">
        <v>42244.576805555553</v>
      </c>
      <c r="F21">
        <v>227</v>
      </c>
      <c r="G21">
        <v>68</v>
      </c>
      <c r="H21">
        <v>263.39299999999997</v>
      </c>
      <c r="I21">
        <v>197.858</v>
      </c>
      <c r="J21">
        <v>28.873000000000001</v>
      </c>
      <c r="K21">
        <v>36.005000000000003</v>
      </c>
      <c r="L21">
        <v>0</v>
      </c>
      <c r="M21">
        <v>0.65800000000000003</v>
      </c>
      <c r="N21">
        <v>0</v>
      </c>
      <c r="O21">
        <v>5</v>
      </c>
      <c r="P21">
        <v>97.995000000000005</v>
      </c>
      <c r="Q21">
        <v>448.29700000000003</v>
      </c>
      <c r="R21">
        <v>0.58799999999999997</v>
      </c>
      <c r="S21">
        <v>0.73199999999999998</v>
      </c>
      <c r="T21">
        <v>5.718</v>
      </c>
      <c r="U21">
        <v>2.2250000000000001</v>
      </c>
      <c r="V21">
        <v>1.319</v>
      </c>
      <c r="W21">
        <v>1.224</v>
      </c>
      <c r="X21">
        <v>29.030999999999999</v>
      </c>
      <c r="Y21">
        <v>12</v>
      </c>
      <c r="Z21">
        <v>5</v>
      </c>
      <c r="AA21">
        <v>0.25</v>
      </c>
      <c r="AB21">
        <v>0.15</v>
      </c>
      <c r="AC21" s="150" t="s">
        <v>277</v>
      </c>
      <c r="AD21" s="1" t="s">
        <v>278</v>
      </c>
      <c r="AE21">
        <v>0.16669999999999999</v>
      </c>
      <c r="AF21">
        <v>0</v>
      </c>
      <c r="AG21">
        <v>0</v>
      </c>
      <c r="AH21">
        <v>0.08</v>
      </c>
      <c r="AI21">
        <v>15.86</v>
      </c>
      <c r="AJ21">
        <v>0</v>
      </c>
      <c r="AK21">
        <v>0</v>
      </c>
      <c r="AL21">
        <v>0</v>
      </c>
      <c r="AM21">
        <v>0</v>
      </c>
      <c r="AN21" s="153">
        <v>140.99999964237213</v>
      </c>
      <c r="AO21" s="154">
        <v>75.118928749055598</v>
      </c>
      <c r="AP21" s="155">
        <v>0.24981681365867736</v>
      </c>
      <c r="AQ21" s="155">
        <v>1.5532847615901899</v>
      </c>
      <c r="AR21" s="155">
        <v>1.5532847615901899</v>
      </c>
      <c r="AS21" s="1" t="s">
        <v>219</v>
      </c>
      <c r="AT21" s="1" t="s">
        <v>219</v>
      </c>
    </row>
    <row r="22" spans="1:46">
      <c r="A22" s="1" t="s">
        <v>298</v>
      </c>
      <c r="B22">
        <v>3</v>
      </c>
      <c r="C22" s="1" t="s">
        <v>217</v>
      </c>
      <c r="D22" s="152">
        <v>42244.580393518518</v>
      </c>
      <c r="E22" s="152">
        <v>42244.582673611112</v>
      </c>
      <c r="F22">
        <v>292</v>
      </c>
      <c r="G22">
        <v>17</v>
      </c>
      <c r="H22">
        <v>261.73399999999998</v>
      </c>
      <c r="I22">
        <v>200.67699999999999</v>
      </c>
      <c r="J22">
        <v>27.808</v>
      </c>
      <c r="K22">
        <v>31.719000000000001</v>
      </c>
      <c r="L22">
        <v>0.90400000000000003</v>
      </c>
      <c r="M22">
        <v>0.627</v>
      </c>
      <c r="N22">
        <v>6</v>
      </c>
      <c r="O22">
        <v>5</v>
      </c>
      <c r="P22">
        <v>106.282</v>
      </c>
      <c r="Q22">
        <v>386.02699999999999</v>
      </c>
      <c r="R22">
        <v>0.67800000000000005</v>
      </c>
      <c r="S22">
        <v>0.83799999999999997</v>
      </c>
      <c r="T22">
        <v>5.8140000000000001</v>
      </c>
      <c r="U22">
        <v>3.3370000000000002</v>
      </c>
      <c r="V22">
        <v>1.5660000000000001</v>
      </c>
      <c r="W22">
        <v>0.50800000000000001</v>
      </c>
      <c r="X22">
        <v>22.027000000000001</v>
      </c>
      <c r="Y22">
        <v>12</v>
      </c>
      <c r="Z22">
        <v>5</v>
      </c>
      <c r="AA22">
        <v>0.12</v>
      </c>
      <c r="AB22">
        <v>0.15</v>
      </c>
      <c r="AC22" s="150" t="s">
        <v>277</v>
      </c>
      <c r="AD22" s="1" t="s">
        <v>278</v>
      </c>
      <c r="AE22">
        <v>0.16669999999999999</v>
      </c>
      <c r="AF22">
        <v>0</v>
      </c>
      <c r="AG22">
        <v>0</v>
      </c>
      <c r="AH22">
        <v>0.08</v>
      </c>
      <c r="AI22">
        <v>15.93</v>
      </c>
      <c r="AJ22">
        <v>0</v>
      </c>
      <c r="AK22">
        <v>0</v>
      </c>
      <c r="AL22">
        <v>0</v>
      </c>
      <c r="AM22">
        <v>0</v>
      </c>
      <c r="AN22" s="153">
        <v>197.00000016018748</v>
      </c>
      <c r="AO22" s="154">
        <v>76.672117493332934</v>
      </c>
      <c r="AP22" s="155">
        <v>0.58494502051701358</v>
      </c>
      <c r="AQ22" s="155">
        <v>0.91364399885360503</v>
      </c>
      <c r="AR22" s="155">
        <v>0.91364399885360503</v>
      </c>
      <c r="AS22" s="1" t="s">
        <v>219</v>
      </c>
      <c r="AT22" s="1" t="s">
        <v>219</v>
      </c>
    </row>
    <row r="23" spans="1:46">
      <c r="A23" s="1" t="s">
        <v>299</v>
      </c>
      <c r="B23">
        <v>4</v>
      </c>
      <c r="C23" s="1" t="s">
        <v>218</v>
      </c>
      <c r="D23" s="152">
        <v>42244.582858796297</v>
      </c>
      <c r="E23" s="152">
        <v>42244.584988425922</v>
      </c>
      <c r="F23">
        <v>273</v>
      </c>
      <c r="G23">
        <v>23</v>
      </c>
      <c r="H23">
        <v>254.71100000000001</v>
      </c>
      <c r="I23">
        <v>198.154</v>
      </c>
      <c r="J23">
        <v>26.808</v>
      </c>
      <c r="K23">
        <v>29.506</v>
      </c>
      <c r="L23">
        <v>0.81100000000000005</v>
      </c>
      <c r="M23">
        <v>-0.56799999999999995</v>
      </c>
      <c r="N23">
        <v>6</v>
      </c>
      <c r="O23">
        <v>5</v>
      </c>
      <c r="P23">
        <v>105.461</v>
      </c>
      <c r="Q23">
        <v>396.22699999999998</v>
      </c>
      <c r="R23">
        <v>0.64300000000000002</v>
      </c>
      <c r="S23">
        <v>0.81200000000000006</v>
      </c>
      <c r="T23">
        <v>5.7190000000000003</v>
      </c>
      <c r="U23">
        <v>3.5070000000000001</v>
      </c>
      <c r="V23">
        <v>1.728</v>
      </c>
      <c r="W23">
        <v>0.60499999999999998</v>
      </c>
      <c r="X23">
        <v>23.774000000000001</v>
      </c>
      <c r="Y23">
        <v>12</v>
      </c>
      <c r="Z23">
        <v>5</v>
      </c>
      <c r="AA23">
        <v>0.12</v>
      </c>
      <c r="AB23">
        <v>0.15</v>
      </c>
      <c r="AC23" s="150" t="s">
        <v>277</v>
      </c>
      <c r="AD23" s="1" t="s">
        <v>278</v>
      </c>
      <c r="AE23">
        <v>0.16669999999999999</v>
      </c>
      <c r="AF23">
        <v>0</v>
      </c>
      <c r="AG23">
        <v>0</v>
      </c>
      <c r="AH23">
        <v>0.08</v>
      </c>
      <c r="AI23">
        <v>15.9</v>
      </c>
      <c r="AJ23">
        <v>0</v>
      </c>
      <c r="AK23">
        <v>0</v>
      </c>
      <c r="AL23">
        <v>0</v>
      </c>
      <c r="AM23">
        <v>0</v>
      </c>
      <c r="AN23" s="153">
        <v>183.99999963585287</v>
      </c>
      <c r="AO23" s="154">
        <v>77.795619348987671</v>
      </c>
      <c r="AP23" s="155">
        <v>0.54139789800990146</v>
      </c>
      <c r="AQ23" s="155">
        <v>-1.7941300075954831</v>
      </c>
      <c r="AR23" s="155">
        <v>1.7941300075954831</v>
      </c>
      <c r="AS23" s="1" t="s">
        <v>219</v>
      </c>
      <c r="AT23" s="1" t="s">
        <v>219</v>
      </c>
    </row>
    <row r="24" spans="1:46">
      <c r="A24" s="1" t="s">
        <v>300</v>
      </c>
      <c r="B24">
        <v>5</v>
      </c>
      <c r="C24" s="1" t="s">
        <v>217</v>
      </c>
      <c r="D24" s="152">
        <v>42244.585057870368</v>
      </c>
      <c r="E24" s="152">
        <v>42244.587766203702</v>
      </c>
      <c r="F24">
        <v>348</v>
      </c>
      <c r="G24">
        <v>24</v>
      </c>
      <c r="H24">
        <v>260.19299999999998</v>
      </c>
      <c r="I24">
        <v>202.55500000000001</v>
      </c>
      <c r="J24">
        <v>26.943000000000001</v>
      </c>
      <c r="K24">
        <v>29.228000000000002</v>
      </c>
      <c r="L24">
        <v>0.69799999999999995</v>
      </c>
      <c r="M24">
        <v>0.76800000000000002</v>
      </c>
      <c r="N24">
        <v>6</v>
      </c>
      <c r="O24">
        <v>5</v>
      </c>
      <c r="P24">
        <v>103.94</v>
      </c>
      <c r="Q24">
        <v>370.517</v>
      </c>
      <c r="R24">
        <v>0.70199999999999996</v>
      </c>
      <c r="S24">
        <v>0.83899999999999997</v>
      </c>
      <c r="T24">
        <v>5.6020000000000003</v>
      </c>
      <c r="U24">
        <v>3.363</v>
      </c>
      <c r="V24">
        <v>1.7170000000000001</v>
      </c>
      <c r="W24">
        <v>0.437</v>
      </c>
      <c r="X24">
        <v>20.111000000000001</v>
      </c>
      <c r="Y24">
        <v>12</v>
      </c>
      <c r="Z24">
        <v>5</v>
      </c>
      <c r="AA24">
        <v>0.12</v>
      </c>
      <c r="AB24">
        <v>0.15</v>
      </c>
      <c r="AC24" s="150" t="s">
        <v>277</v>
      </c>
      <c r="AD24" s="1" t="s">
        <v>278</v>
      </c>
      <c r="AE24">
        <v>0.16669999999999999</v>
      </c>
      <c r="AF24">
        <v>0</v>
      </c>
      <c r="AG24">
        <v>0</v>
      </c>
      <c r="AH24">
        <v>0.08</v>
      </c>
      <c r="AI24">
        <v>15.92</v>
      </c>
      <c r="AJ24">
        <v>0</v>
      </c>
      <c r="AK24">
        <v>0</v>
      </c>
      <c r="AL24">
        <v>0</v>
      </c>
      <c r="AM24">
        <v>0</v>
      </c>
      <c r="AN24" s="153">
        <v>234.0000000083819</v>
      </c>
      <c r="AO24" s="154">
        <v>77.847982074844452</v>
      </c>
      <c r="AP24" s="155">
        <v>0.56342791696932659</v>
      </c>
      <c r="AQ24" s="155">
        <v>0.31949908301449698</v>
      </c>
      <c r="AR24" s="155">
        <v>0.31949908301449698</v>
      </c>
      <c r="AS24" s="1" t="s">
        <v>219</v>
      </c>
      <c r="AT24" s="1" t="s">
        <v>219</v>
      </c>
    </row>
    <row r="25" spans="1:46">
      <c r="A25" s="1" t="s">
        <v>301</v>
      </c>
      <c r="B25">
        <v>6</v>
      </c>
      <c r="C25" s="1" t="s">
        <v>218</v>
      </c>
      <c r="D25" s="152">
        <v>42244.587812500002</v>
      </c>
      <c r="E25" s="152">
        <v>42244.58997685185</v>
      </c>
      <c r="F25">
        <v>276</v>
      </c>
      <c r="G25">
        <v>17</v>
      </c>
      <c r="H25">
        <v>254.2</v>
      </c>
      <c r="I25">
        <v>197.14</v>
      </c>
      <c r="J25">
        <v>27.48</v>
      </c>
      <c r="K25">
        <v>28.536000000000001</v>
      </c>
      <c r="L25">
        <v>0.83599999999999997</v>
      </c>
      <c r="M25">
        <v>0.20799999999999999</v>
      </c>
      <c r="N25">
        <v>6</v>
      </c>
      <c r="O25">
        <v>5</v>
      </c>
      <c r="P25">
        <v>104.00700000000001</v>
      </c>
      <c r="Q25">
        <v>391.94499999999999</v>
      </c>
      <c r="R25">
        <v>0.64900000000000002</v>
      </c>
      <c r="S25">
        <v>0.80600000000000005</v>
      </c>
      <c r="T25">
        <v>5.3570000000000002</v>
      </c>
      <c r="U25">
        <v>3.5529999999999999</v>
      </c>
      <c r="V25">
        <v>1.577</v>
      </c>
      <c r="W25">
        <v>0.59</v>
      </c>
      <c r="X25">
        <v>22.228999999999999</v>
      </c>
      <c r="Y25">
        <v>12</v>
      </c>
      <c r="Z25">
        <v>5</v>
      </c>
      <c r="AA25">
        <v>0.12</v>
      </c>
      <c r="AB25">
        <v>0.15</v>
      </c>
      <c r="AC25" s="150" t="s">
        <v>277</v>
      </c>
      <c r="AD25" s="1" t="s">
        <v>278</v>
      </c>
      <c r="AE25">
        <v>0.16669999999999999</v>
      </c>
      <c r="AF25">
        <v>0</v>
      </c>
      <c r="AG25">
        <v>0</v>
      </c>
      <c r="AH25">
        <v>0.08</v>
      </c>
      <c r="AI25">
        <v>15.88</v>
      </c>
      <c r="AJ25">
        <v>0</v>
      </c>
      <c r="AK25">
        <v>0</v>
      </c>
      <c r="AL25">
        <v>0</v>
      </c>
      <c r="AM25">
        <v>0</v>
      </c>
      <c r="AN25" s="153">
        <v>186.99999970849603</v>
      </c>
      <c r="AO25" s="154">
        <v>77.553107789142416</v>
      </c>
      <c r="AP25" s="155">
        <v>0.41070023603461847</v>
      </c>
      <c r="AQ25" s="155">
        <v>-1.9911501581430493</v>
      </c>
      <c r="AR25" s="155">
        <v>1.9911501581430493</v>
      </c>
      <c r="AS25" s="1" t="s">
        <v>219</v>
      </c>
      <c r="AT25" s="1" t="s">
        <v>219</v>
      </c>
    </row>
    <row r="26" spans="1:46">
      <c r="A26" s="1" t="s">
        <v>302</v>
      </c>
      <c r="B26">
        <v>7</v>
      </c>
      <c r="C26" s="1" t="s">
        <v>217</v>
      </c>
      <c r="D26" s="152">
        <v>42244.59002314815</v>
      </c>
      <c r="E26" s="152">
        <v>42244.592395833337</v>
      </c>
      <c r="F26">
        <v>305</v>
      </c>
      <c r="G26">
        <v>22</v>
      </c>
      <c r="H26">
        <v>261.95499999999998</v>
      </c>
      <c r="I26">
        <v>201.33699999999999</v>
      </c>
      <c r="J26">
        <v>27.672000000000001</v>
      </c>
      <c r="K26">
        <v>31.361000000000001</v>
      </c>
      <c r="L26">
        <v>0.91100000000000003</v>
      </c>
      <c r="M26">
        <v>0.67400000000000004</v>
      </c>
      <c r="N26">
        <v>6</v>
      </c>
      <c r="O26">
        <v>5</v>
      </c>
      <c r="P26">
        <v>102.92</v>
      </c>
      <c r="Q26">
        <v>358.81099999999998</v>
      </c>
      <c r="R26">
        <v>0.73</v>
      </c>
      <c r="S26">
        <v>0.83499999999999996</v>
      </c>
      <c r="T26">
        <v>5.36</v>
      </c>
      <c r="U26">
        <v>3.3</v>
      </c>
      <c r="V26">
        <v>1.76</v>
      </c>
      <c r="W26">
        <v>0.47899999999999998</v>
      </c>
      <c r="X26">
        <v>19.619</v>
      </c>
      <c r="Y26">
        <v>12</v>
      </c>
      <c r="Z26">
        <v>5</v>
      </c>
      <c r="AA26">
        <v>0.12</v>
      </c>
      <c r="AB26">
        <v>0.15</v>
      </c>
      <c r="AC26" s="150" t="s">
        <v>277</v>
      </c>
      <c r="AD26" s="1" t="s">
        <v>278</v>
      </c>
      <c r="AE26">
        <v>0.16669999999999999</v>
      </c>
      <c r="AF26">
        <v>0</v>
      </c>
      <c r="AG26">
        <v>0</v>
      </c>
      <c r="AH26">
        <v>0.08</v>
      </c>
      <c r="AI26">
        <v>15.93</v>
      </c>
      <c r="AJ26">
        <v>0</v>
      </c>
      <c r="AK26">
        <v>0</v>
      </c>
      <c r="AL26">
        <v>0</v>
      </c>
      <c r="AM26">
        <v>0</v>
      </c>
      <c r="AN26" s="153">
        <v>205.000000144355</v>
      </c>
      <c r="AO26" s="154">
        <v>76.859384245385655</v>
      </c>
      <c r="AP26" s="155">
        <v>0.60506575556870457</v>
      </c>
      <c r="AQ26" s="155">
        <v>0.99885232228024046</v>
      </c>
      <c r="AR26" s="155">
        <v>0.99885232228024046</v>
      </c>
      <c r="AS26" s="1" t="s">
        <v>219</v>
      </c>
      <c r="AT26" s="1" t="s">
        <v>219</v>
      </c>
    </row>
    <row r="27" spans="1:46">
      <c r="A27" s="1" t="s">
        <v>286</v>
      </c>
      <c r="D27" s="158">
        <v>42244.583553240744</v>
      </c>
      <c r="E27" s="158">
        <v>42244.585767746918</v>
      </c>
      <c r="F27" s="1" t="s">
        <v>286</v>
      </c>
      <c r="H27" s="156">
        <v>259.36433333333332</v>
      </c>
      <c r="I27" s="156">
        <v>199.62016666666668</v>
      </c>
      <c r="J27" s="156">
        <v>27.597333333333335</v>
      </c>
      <c r="K27" s="156">
        <v>31.059166666666666</v>
      </c>
      <c r="L27" s="156">
        <v>0.69333333333333336</v>
      </c>
      <c r="M27" s="156">
        <v>0.39450000000000007</v>
      </c>
      <c r="N27" s="1" t="s">
        <v>286</v>
      </c>
      <c r="P27" s="156">
        <v>103.43416666666666</v>
      </c>
      <c r="Q27" s="156">
        <v>391.97066666666666</v>
      </c>
      <c r="R27" s="156">
        <v>0.66499999999999992</v>
      </c>
      <c r="S27" s="156">
        <v>0.81033333333333324</v>
      </c>
      <c r="T27" s="156">
        <v>5.5949999999999998</v>
      </c>
      <c r="U27" s="156">
        <v>3.2141666666666668</v>
      </c>
      <c r="V27" s="156">
        <v>1.6111666666666666</v>
      </c>
      <c r="W27" s="156">
        <v>0.64049999999999996</v>
      </c>
      <c r="X27" s="1" t="s">
        <v>286</v>
      </c>
      <c r="AI27" s="156">
        <v>15.903333333333331</v>
      </c>
      <c r="AJ27" s="156">
        <v>0</v>
      </c>
      <c r="AK27" s="156">
        <v>0</v>
      </c>
      <c r="AL27" s="156">
        <v>0</v>
      </c>
      <c r="AM27" s="156">
        <v>0</v>
      </c>
      <c r="AN27" s="156">
        <v>191.33333321660757</v>
      </c>
      <c r="AO27" s="156">
        <v>76.974523283458112</v>
      </c>
      <c r="AP27" s="156">
        <v>0.49255894012637369</v>
      </c>
      <c r="AQ27" s="156">
        <v>-1.8503717077085941E-17</v>
      </c>
      <c r="AR27" s="156">
        <v>1.2617600552461774</v>
      </c>
      <c r="AS27" s="1" t="s">
        <v>286</v>
      </c>
    </row>
    <row r="28" spans="1:46">
      <c r="A28" s="1" t="s">
        <v>287</v>
      </c>
      <c r="D28" s="158">
        <v>42244.583958333329</v>
      </c>
      <c r="E28" s="158">
        <v>42244.586377314816</v>
      </c>
      <c r="F28" s="1" t="s">
        <v>287</v>
      </c>
      <c r="H28" s="156">
        <v>260.96349999999995</v>
      </c>
      <c r="I28" s="156">
        <v>199.41550000000001</v>
      </c>
      <c r="J28" s="156">
        <v>27.576000000000001</v>
      </c>
      <c r="K28" s="156">
        <v>30.433500000000002</v>
      </c>
      <c r="L28" s="156">
        <v>0.82350000000000001</v>
      </c>
      <c r="M28" s="156">
        <v>0.64250000000000007</v>
      </c>
      <c r="N28" s="1" t="s">
        <v>287</v>
      </c>
      <c r="P28" s="156">
        <v>103.9735</v>
      </c>
      <c r="Q28" s="156">
        <v>388.98599999999999</v>
      </c>
      <c r="R28" s="156">
        <v>0.66349999999999998</v>
      </c>
      <c r="S28" s="156">
        <v>0.82350000000000001</v>
      </c>
      <c r="T28" s="156">
        <v>5.66</v>
      </c>
      <c r="U28" s="156">
        <v>3.35</v>
      </c>
      <c r="V28" s="156">
        <v>1.647</v>
      </c>
      <c r="W28" s="156">
        <v>0.54899999999999993</v>
      </c>
      <c r="X28" s="1" t="s">
        <v>287</v>
      </c>
      <c r="AI28" s="156">
        <v>15.91</v>
      </c>
      <c r="AJ28" s="156">
        <v>0</v>
      </c>
      <c r="AK28" s="156">
        <v>0</v>
      </c>
      <c r="AL28" s="156">
        <v>0</v>
      </c>
      <c r="AM28" s="156">
        <v>0</v>
      </c>
      <c r="AN28" s="156">
        <v>191.99999993434176</v>
      </c>
      <c r="AO28" s="156">
        <v>77.206246017264036</v>
      </c>
      <c r="AP28" s="156">
        <v>0.55241290748961402</v>
      </c>
      <c r="AQ28" s="156">
        <v>0.61657154093405109</v>
      </c>
      <c r="AR28" s="156">
        <v>1.2760685419352151</v>
      </c>
      <c r="AS28" s="1" t="s">
        <v>287</v>
      </c>
    </row>
    <row r="29" spans="1:46">
      <c r="A29" s="1" t="s">
        <v>288</v>
      </c>
      <c r="D29" s="158">
        <v>5.3469466422431345E-3</v>
      </c>
      <c r="E29" s="158">
        <v>5.5882701275426589E-3</v>
      </c>
      <c r="F29" s="1" t="s">
        <v>288</v>
      </c>
      <c r="H29" s="156">
        <v>3.9387197750879976</v>
      </c>
      <c r="I29" s="156">
        <v>2.1947101327202518</v>
      </c>
      <c r="J29" s="156">
        <v>0.74057374154551014</v>
      </c>
      <c r="K29" s="156">
        <v>2.7246878292139907</v>
      </c>
      <c r="L29" s="156">
        <v>0.34833642741847526</v>
      </c>
      <c r="M29" s="156">
        <v>0.51035272116449026</v>
      </c>
      <c r="N29" s="1" t="s">
        <v>288</v>
      </c>
      <c r="P29" s="156">
        <v>2.9206545442195671</v>
      </c>
      <c r="Q29" s="156">
        <v>30.938401184719513</v>
      </c>
      <c r="R29" s="156">
        <v>4.986381453519264E-2</v>
      </c>
      <c r="S29" s="156">
        <v>4.0873789482588394E-2</v>
      </c>
      <c r="T29" s="156">
        <v>0.19513277530954301</v>
      </c>
      <c r="U29" s="156">
        <v>0.4946952260398999</v>
      </c>
      <c r="V29" s="156">
        <v>0.16466379889540753</v>
      </c>
      <c r="W29" s="156">
        <v>0.29303020322144291</v>
      </c>
      <c r="X29" s="1" t="s">
        <v>288</v>
      </c>
      <c r="AI29" s="156">
        <v>2.8751811537130356E-2</v>
      </c>
      <c r="AJ29" s="156">
        <v>0</v>
      </c>
      <c r="AK29" s="156">
        <v>0</v>
      </c>
      <c r="AL29" s="156">
        <v>0</v>
      </c>
      <c r="AM29" s="156">
        <v>0</v>
      </c>
      <c r="AN29" s="156">
        <v>30.480595084998384</v>
      </c>
      <c r="AO29" s="156">
        <v>1.0314869243380689</v>
      </c>
      <c r="AP29" s="156">
        <v>0.1372772482638524</v>
      </c>
      <c r="AQ29" s="156">
        <v>1.5186050157581392</v>
      </c>
      <c r="AR29" s="156">
        <v>0.62905887599490617</v>
      </c>
      <c r="AS29" s="1" t="s">
        <v>288</v>
      </c>
    </row>
    <row r="30" spans="1:46">
      <c r="A30" s="1" t="s">
        <v>289</v>
      </c>
      <c r="D30" s="158">
        <v>1.2657117652738583E-5</v>
      </c>
      <c r="E30" s="158">
        <v>1.3228370040757309E-5</v>
      </c>
      <c r="F30" s="1" t="s">
        <v>289</v>
      </c>
      <c r="H30" s="156">
        <v>1.5186050157582698</v>
      </c>
      <c r="I30" s="156">
        <v>1.0994430920324108</v>
      </c>
      <c r="J30" s="156">
        <v>2.6834974691232611</v>
      </c>
      <c r="K30" s="156">
        <v>8.77257222788975</v>
      </c>
      <c r="L30" s="156">
        <v>50.240830877664699</v>
      </c>
      <c r="M30" s="156">
        <v>129.36697621406594</v>
      </c>
      <c r="N30" s="1" t="s">
        <v>289</v>
      </c>
      <c r="P30" s="156">
        <v>2.8236845119387377</v>
      </c>
      <c r="Q30" s="156">
        <v>7.8930399174562842</v>
      </c>
      <c r="R30" s="156">
        <v>7.4983179752169384</v>
      </c>
      <c r="S30" s="156">
        <v>5.0440711002782885</v>
      </c>
      <c r="T30" s="156">
        <v>3.4876277982045223</v>
      </c>
      <c r="U30" s="156">
        <v>15.391088183766655</v>
      </c>
      <c r="V30" s="156">
        <v>10.220159236293009</v>
      </c>
      <c r="W30" s="156">
        <v>45.750226888593744</v>
      </c>
      <c r="X30" s="1" t="s">
        <v>289</v>
      </c>
      <c r="AI30" s="156">
        <v>0.18079110167971302</v>
      </c>
      <c r="AJ30" s="156">
        <v>-9999</v>
      </c>
      <c r="AK30" s="156">
        <v>-9999</v>
      </c>
      <c r="AL30" s="156">
        <v>-9999</v>
      </c>
      <c r="AM30" s="156">
        <v>-9999</v>
      </c>
      <c r="AN30" s="156">
        <v>15.93062461860289</v>
      </c>
      <c r="AO30" s="156">
        <v>1.3400367814421219</v>
      </c>
      <c r="AP30" s="156">
        <v>27.870217567999429</v>
      </c>
      <c r="AQ30" s="156">
        <v>-8.2070267797095864E+18</v>
      </c>
      <c r="AR30" s="156">
        <v>49.855665772536504</v>
      </c>
      <c r="AS30" s="1" t="s">
        <v>289</v>
      </c>
    </row>
    <row r="31" spans="1:46">
      <c r="A31" s="1" t="s">
        <v>290</v>
      </c>
      <c r="D31" s="158">
        <v>253467.50131944445</v>
      </c>
      <c r="E31" s="158">
        <v>253467.51460648151</v>
      </c>
      <c r="F31" s="1" t="s">
        <v>290</v>
      </c>
      <c r="H31" s="156">
        <v>1556.1859999999999</v>
      </c>
      <c r="I31" s="156">
        <v>1197.721</v>
      </c>
      <c r="J31" s="156">
        <v>165.584</v>
      </c>
      <c r="K31" s="156">
        <v>186.35499999999999</v>
      </c>
      <c r="L31" s="156">
        <v>4.16</v>
      </c>
      <c r="M31" s="156">
        <v>2.3670000000000004</v>
      </c>
      <c r="N31" s="1" t="s">
        <v>290</v>
      </c>
      <c r="P31" s="156">
        <v>620.6049999999999</v>
      </c>
      <c r="Q31" s="156">
        <v>2351.8240000000001</v>
      </c>
      <c r="R31" s="156">
        <v>3.9899999999999998</v>
      </c>
      <c r="S31" s="156">
        <v>4.8619999999999992</v>
      </c>
      <c r="T31" s="156">
        <v>33.57</v>
      </c>
      <c r="U31" s="156">
        <v>19.285</v>
      </c>
      <c r="V31" s="156">
        <v>9.6669999999999998</v>
      </c>
      <c r="W31" s="156">
        <v>3.8429999999999995</v>
      </c>
      <c r="X31" s="1" t="s">
        <v>290</v>
      </c>
      <c r="AI31" s="156">
        <v>95.419999999999987</v>
      </c>
      <c r="AJ31" s="156">
        <v>0</v>
      </c>
      <c r="AK31" s="156">
        <v>0</v>
      </c>
      <c r="AL31" s="156">
        <v>0</v>
      </c>
      <c r="AM31" s="156">
        <v>0</v>
      </c>
      <c r="AN31" s="156">
        <v>1147.9999992996454</v>
      </c>
      <c r="AO31" s="156">
        <v>461.8471397007487</v>
      </c>
      <c r="AP31" s="156">
        <v>2.9553536407582421</v>
      </c>
      <c r="AQ31" s="156">
        <v>0</v>
      </c>
      <c r="AR31" s="156">
        <v>7.570560331477064</v>
      </c>
      <c r="AS31" s="1" t="s">
        <v>290</v>
      </c>
    </row>
    <row r="32" spans="1:46">
      <c r="A32" s="1" t="s">
        <v>291</v>
      </c>
      <c r="D32" s="158">
        <v>42244.575173611112</v>
      </c>
      <c r="E32" s="158">
        <v>42244.576805555553</v>
      </c>
      <c r="F32" s="1" t="s">
        <v>291</v>
      </c>
      <c r="H32" s="156">
        <v>254.2</v>
      </c>
      <c r="I32" s="156">
        <v>197.14</v>
      </c>
      <c r="J32" s="156">
        <v>26.808</v>
      </c>
      <c r="K32" s="156">
        <v>28.536000000000001</v>
      </c>
      <c r="L32" s="156">
        <v>0</v>
      </c>
      <c r="M32" s="156">
        <v>-0.56799999999999995</v>
      </c>
      <c r="N32" s="1" t="s">
        <v>291</v>
      </c>
      <c r="P32" s="156">
        <v>97.995000000000005</v>
      </c>
      <c r="Q32" s="156">
        <v>358.81099999999998</v>
      </c>
      <c r="R32" s="156">
        <v>0.58799999999999997</v>
      </c>
      <c r="S32" s="156">
        <v>0.73199999999999998</v>
      </c>
      <c r="T32" s="156">
        <v>5.3570000000000002</v>
      </c>
      <c r="U32" s="156">
        <v>2.2250000000000001</v>
      </c>
      <c r="V32" s="156">
        <v>1.319</v>
      </c>
      <c r="W32" s="156">
        <v>0.437</v>
      </c>
      <c r="X32" s="1" t="s">
        <v>291</v>
      </c>
      <c r="AI32" s="156">
        <v>15.86</v>
      </c>
      <c r="AJ32" s="156">
        <v>0</v>
      </c>
      <c r="AK32" s="156">
        <v>0</v>
      </c>
      <c r="AL32" s="156">
        <v>0</v>
      </c>
      <c r="AM32" s="156">
        <v>0</v>
      </c>
      <c r="AN32" s="156">
        <v>140.99999964237213</v>
      </c>
      <c r="AO32" s="156">
        <v>75.118928749055598</v>
      </c>
      <c r="AP32" s="156">
        <v>0.24981681365867736</v>
      </c>
      <c r="AQ32" s="156">
        <v>-1.9911501581430493</v>
      </c>
      <c r="AR32" s="156">
        <v>0.31949908301449698</v>
      </c>
      <c r="AS32" s="1" t="s">
        <v>291</v>
      </c>
    </row>
    <row r="33" spans="1:45">
      <c r="A33" s="1" t="s">
        <v>292</v>
      </c>
      <c r="D33" s="158">
        <v>42244.59002314815</v>
      </c>
      <c r="E33" s="158">
        <v>42244.592395833337</v>
      </c>
      <c r="F33" s="1" t="s">
        <v>292</v>
      </c>
      <c r="H33" s="156">
        <v>263.39299999999997</v>
      </c>
      <c r="I33" s="156">
        <v>202.55500000000001</v>
      </c>
      <c r="J33" s="156">
        <v>28.873000000000001</v>
      </c>
      <c r="K33" s="156">
        <v>36.005000000000003</v>
      </c>
      <c r="L33" s="156">
        <v>0.91100000000000003</v>
      </c>
      <c r="M33" s="156">
        <v>0.76800000000000002</v>
      </c>
      <c r="N33" s="1" t="s">
        <v>292</v>
      </c>
      <c r="P33" s="156">
        <v>106.282</v>
      </c>
      <c r="Q33" s="156">
        <v>448.29700000000003</v>
      </c>
      <c r="R33" s="156">
        <v>0.73</v>
      </c>
      <c r="S33" s="156">
        <v>0.83899999999999997</v>
      </c>
      <c r="T33" s="156">
        <v>5.8140000000000001</v>
      </c>
      <c r="U33" s="156">
        <v>3.5529999999999999</v>
      </c>
      <c r="V33" s="156">
        <v>1.76</v>
      </c>
      <c r="W33" s="156">
        <v>1.224</v>
      </c>
      <c r="X33" s="1" t="s">
        <v>292</v>
      </c>
      <c r="AI33" s="156">
        <v>15.93</v>
      </c>
      <c r="AJ33" s="156">
        <v>0</v>
      </c>
      <c r="AK33" s="156">
        <v>0</v>
      </c>
      <c r="AL33" s="156">
        <v>0</v>
      </c>
      <c r="AM33" s="156">
        <v>0</v>
      </c>
      <c r="AN33" s="156">
        <v>234.0000000083819</v>
      </c>
      <c r="AO33" s="156">
        <v>77.847982074844452</v>
      </c>
      <c r="AP33" s="156">
        <v>0.60506575556870457</v>
      </c>
      <c r="AQ33" s="156">
        <v>1.5532847615901899</v>
      </c>
      <c r="AR33" s="156">
        <v>1.9911501581430493</v>
      </c>
      <c r="AS33" s="1" t="s">
        <v>292</v>
      </c>
    </row>
  </sheetData>
  <pageMargins left="0.7" right="0.7" top="0.78740157499999996" bottom="0.78740157499999996"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sheetPr codeName="Ark1"/>
  <dimension ref="A1:U93"/>
  <sheetViews>
    <sheetView topLeftCell="A31" workbookViewId="0">
      <selection activeCell="C71" sqref="C71"/>
    </sheetView>
  </sheetViews>
  <sheetFormatPr baseColWidth="10" defaultRowHeight="12.75"/>
  <cols>
    <col min="6" max="6" width="14.5703125" bestFit="1" customWidth="1"/>
    <col min="10" max="10" width="13.5703125" customWidth="1"/>
  </cols>
  <sheetData>
    <row r="1" spans="1:17">
      <c r="A1" s="28" t="s">
        <v>120</v>
      </c>
      <c r="B1" s="1"/>
      <c r="C1" s="1"/>
      <c r="D1" s="1"/>
      <c r="E1" s="1"/>
      <c r="F1" s="1"/>
      <c r="G1" s="1"/>
      <c r="H1" s="1"/>
      <c r="I1" s="1"/>
      <c r="J1" s="1"/>
      <c r="K1" s="4"/>
      <c r="L1" s="2"/>
      <c r="M1" s="2"/>
      <c r="N1" s="2"/>
      <c r="O1" s="2"/>
      <c r="P1" s="2"/>
    </row>
    <row r="2" spans="1:17">
      <c r="A2" s="15"/>
      <c r="B2" s="1"/>
      <c r="C2" s="1"/>
      <c r="D2" s="1"/>
      <c r="E2" s="1"/>
      <c r="F2" s="1"/>
      <c r="G2" s="1"/>
      <c r="H2" s="1"/>
      <c r="I2" s="1"/>
      <c r="J2" s="1"/>
      <c r="K2" s="3"/>
      <c r="L2" s="8"/>
      <c r="M2" s="8"/>
      <c r="N2" s="9"/>
      <c r="O2" s="9"/>
      <c r="P2" s="9"/>
    </row>
    <row r="3" spans="1:17">
      <c r="A3" s="14"/>
      <c r="B3" s="1"/>
      <c r="C3" s="1"/>
      <c r="D3" s="1"/>
      <c r="E3" s="1"/>
      <c r="F3" s="1"/>
      <c r="G3" s="1"/>
      <c r="H3" s="1"/>
      <c r="I3" s="1"/>
      <c r="J3" s="1"/>
      <c r="K3" s="2"/>
      <c r="L3" s="2"/>
      <c r="M3" s="2"/>
      <c r="N3" s="2"/>
      <c r="O3" s="364" t="s">
        <v>166</v>
      </c>
      <c r="P3" s="365"/>
      <c r="Q3" s="366"/>
    </row>
    <row r="4" spans="1:17">
      <c r="A4" s="15"/>
      <c r="B4" s="1"/>
      <c r="C4" s="1"/>
      <c r="D4" s="1"/>
      <c r="E4" s="1"/>
      <c r="F4" s="1"/>
      <c r="G4" s="1"/>
      <c r="H4" s="1"/>
      <c r="I4" s="1"/>
      <c r="J4" s="1"/>
      <c r="K4" s="6"/>
      <c r="L4" s="6"/>
      <c r="M4" s="6"/>
      <c r="N4" s="7"/>
      <c r="O4" s="7"/>
      <c r="P4" s="7"/>
    </row>
    <row r="5" spans="1:17">
      <c r="A5" s="15"/>
      <c r="B5" s="1"/>
      <c r="C5" s="1"/>
      <c r="D5" s="1"/>
      <c r="E5" s="1"/>
      <c r="F5" s="1"/>
      <c r="G5" s="1"/>
      <c r="H5" s="1"/>
      <c r="I5" s="1"/>
      <c r="J5" s="1"/>
      <c r="K5" s="6"/>
      <c r="L5" s="6"/>
      <c r="M5" s="6"/>
      <c r="N5" s="2"/>
      <c r="O5" s="2"/>
      <c r="P5" s="2"/>
    </row>
    <row r="6" spans="1:17">
      <c r="A6" s="14"/>
      <c r="B6" s="1"/>
      <c r="C6" s="1"/>
      <c r="D6" s="1"/>
      <c r="E6" s="1"/>
      <c r="F6" s="1"/>
      <c r="G6" s="1"/>
      <c r="H6" s="1"/>
      <c r="I6" s="1"/>
      <c r="J6" s="1"/>
      <c r="K6" s="10"/>
      <c r="L6" s="10"/>
      <c r="M6" s="10"/>
      <c r="N6" s="2"/>
      <c r="O6" s="2"/>
      <c r="P6" s="2"/>
    </row>
    <row r="7" spans="1:17">
      <c r="A7" s="15"/>
      <c r="B7" s="1"/>
      <c r="C7" s="1"/>
      <c r="D7" s="1"/>
      <c r="E7" s="1"/>
      <c r="F7" s="1"/>
      <c r="G7" s="1"/>
      <c r="H7" s="1"/>
      <c r="I7" s="1"/>
      <c r="J7" s="1"/>
      <c r="K7" s="2"/>
      <c r="L7" s="2"/>
      <c r="M7" s="5"/>
      <c r="N7" s="2"/>
      <c r="O7" s="2"/>
      <c r="P7" s="2"/>
    </row>
    <row r="8" spans="1:17">
      <c r="A8" s="15"/>
      <c r="B8" s="1"/>
      <c r="C8" s="1"/>
      <c r="D8" s="1"/>
      <c r="E8" s="1"/>
      <c r="F8" s="1"/>
      <c r="G8" s="1"/>
      <c r="H8" s="1"/>
      <c r="I8" s="1"/>
      <c r="J8" s="1"/>
      <c r="K8" s="6"/>
      <c r="L8" s="2"/>
      <c r="M8" s="2"/>
      <c r="N8" s="2"/>
      <c r="O8" s="2"/>
      <c r="P8" s="2"/>
    </row>
    <row r="9" spans="1:17">
      <c r="A9" s="14"/>
      <c r="B9" s="1"/>
      <c r="C9" s="1"/>
      <c r="D9" s="1"/>
      <c r="E9" s="1"/>
      <c r="F9" s="1"/>
      <c r="G9" s="1"/>
      <c r="H9" s="1"/>
      <c r="I9" s="1"/>
      <c r="J9" s="1"/>
      <c r="K9" s="6"/>
      <c r="L9" s="2"/>
      <c r="M9" s="2"/>
      <c r="N9" s="2"/>
      <c r="O9" s="2"/>
      <c r="P9" s="2"/>
    </row>
    <row r="10" spans="1:17">
      <c r="A10" s="15"/>
      <c r="B10" s="1"/>
      <c r="C10" s="1"/>
      <c r="D10" s="1"/>
      <c r="E10" s="1"/>
      <c r="F10" s="1"/>
      <c r="G10" s="1"/>
      <c r="H10" s="1"/>
      <c r="I10" s="1"/>
      <c r="J10" s="1"/>
      <c r="K10" s="6"/>
      <c r="L10" s="1"/>
      <c r="M10" s="1"/>
      <c r="N10" s="1"/>
      <c r="O10" s="1"/>
      <c r="P10" s="1"/>
    </row>
    <row r="11" spans="1:17">
      <c r="A11" s="14"/>
      <c r="B11" s="1"/>
      <c r="C11" s="1"/>
      <c r="D11" s="1"/>
      <c r="E11" s="1"/>
      <c r="F11" s="1"/>
      <c r="G11" s="1"/>
      <c r="H11" s="1"/>
      <c r="I11" s="1"/>
      <c r="J11" s="1"/>
      <c r="K11" s="6"/>
      <c r="L11" s="1"/>
      <c r="M11" s="1"/>
      <c r="N11" s="1"/>
      <c r="O11" s="1"/>
      <c r="P11" s="1"/>
    </row>
    <row r="12" spans="1:17">
      <c r="A12" s="15"/>
      <c r="B12" s="1"/>
      <c r="C12" s="1"/>
      <c r="D12" s="1"/>
      <c r="E12" s="1"/>
      <c r="F12" s="1"/>
      <c r="G12" s="1"/>
      <c r="H12" s="1"/>
      <c r="I12" s="1"/>
      <c r="J12" s="1"/>
      <c r="K12" s="2"/>
      <c r="L12" s="1"/>
      <c r="M12" s="1"/>
      <c r="N12" s="1"/>
      <c r="O12" s="1"/>
      <c r="P12" s="1"/>
    </row>
    <row r="13" spans="1:17">
      <c r="A13" s="15"/>
      <c r="B13" s="1"/>
      <c r="C13" s="1"/>
      <c r="D13" s="1"/>
      <c r="E13" s="1"/>
      <c r="F13" s="1"/>
      <c r="G13" s="1"/>
      <c r="H13" s="1"/>
      <c r="I13" s="1"/>
      <c r="J13" s="1"/>
      <c r="K13" s="2"/>
      <c r="L13" s="1"/>
      <c r="M13" s="1"/>
      <c r="N13" s="1"/>
      <c r="O13" s="1"/>
      <c r="P13" s="1"/>
    </row>
    <row r="14" spans="1:17">
      <c r="A14" s="14"/>
      <c r="B14" s="1"/>
      <c r="C14" s="1"/>
      <c r="D14" s="1"/>
      <c r="E14" s="1"/>
      <c r="F14" s="1"/>
      <c r="G14" s="1"/>
      <c r="H14" s="1"/>
      <c r="I14" s="1"/>
      <c r="J14" s="1"/>
      <c r="K14" s="2"/>
      <c r="L14" s="1"/>
      <c r="M14" s="1"/>
      <c r="N14" s="1"/>
      <c r="O14" s="1"/>
      <c r="P14" s="1"/>
    </row>
    <row r="15" spans="1:17">
      <c r="A15" s="15"/>
      <c r="B15" s="1"/>
      <c r="C15" s="1"/>
      <c r="D15" s="1"/>
      <c r="E15" s="1"/>
      <c r="F15" s="1"/>
      <c r="G15" s="1"/>
      <c r="H15" s="1"/>
      <c r="I15" s="1"/>
      <c r="J15" s="1"/>
      <c r="K15" s="2"/>
      <c r="L15" s="1"/>
      <c r="M15" s="1"/>
      <c r="N15" s="1"/>
      <c r="O15" s="1"/>
      <c r="P15" s="1"/>
    </row>
    <row r="16" spans="1:17">
      <c r="A16" s="15"/>
      <c r="B16" s="1"/>
      <c r="C16" s="1"/>
      <c r="D16" s="1"/>
      <c r="E16" s="1"/>
      <c r="F16" s="1"/>
      <c r="G16" s="1"/>
      <c r="H16" s="1"/>
      <c r="I16" s="1"/>
      <c r="J16" s="1"/>
      <c r="K16" s="2"/>
      <c r="L16" s="1"/>
      <c r="M16" s="1"/>
      <c r="N16" s="1"/>
      <c r="O16" s="1"/>
      <c r="P16" s="1"/>
    </row>
    <row r="17" spans="1:16">
      <c r="A17" s="15"/>
      <c r="B17" s="1"/>
      <c r="C17" s="1"/>
      <c r="D17" s="1"/>
      <c r="E17" s="1"/>
      <c r="F17" s="1"/>
      <c r="G17" s="1"/>
      <c r="H17" s="1"/>
      <c r="I17" s="1"/>
      <c r="J17" s="1"/>
      <c r="K17" s="2"/>
      <c r="L17" s="1"/>
      <c r="M17" s="1"/>
      <c r="N17" s="1"/>
      <c r="O17" s="1"/>
      <c r="P17" s="1"/>
    </row>
    <row r="18" spans="1:16">
      <c r="A18" s="15"/>
      <c r="B18" s="1"/>
      <c r="C18" s="1"/>
      <c r="D18" s="1"/>
      <c r="E18" s="1"/>
      <c r="F18" s="1"/>
      <c r="G18" s="1"/>
      <c r="H18" s="1"/>
      <c r="I18" s="1"/>
      <c r="J18" s="1"/>
      <c r="K18" s="2"/>
      <c r="L18" s="1"/>
      <c r="M18" s="1"/>
      <c r="N18" s="1"/>
      <c r="O18" s="1"/>
      <c r="P18" s="1"/>
    </row>
    <row r="19" spans="1:16">
      <c r="A19" s="15"/>
      <c r="B19" s="1"/>
      <c r="C19" s="1"/>
      <c r="D19" s="1"/>
      <c r="E19" s="1"/>
      <c r="F19" s="1"/>
      <c r="G19" s="1"/>
      <c r="H19" s="1"/>
      <c r="I19" s="1"/>
      <c r="J19" s="1"/>
      <c r="K19" s="2"/>
      <c r="L19" s="1"/>
      <c r="M19" s="1"/>
      <c r="N19" s="1"/>
      <c r="O19" s="1"/>
      <c r="P19" s="1"/>
    </row>
    <row r="20" spans="1:16">
      <c r="A20" s="15"/>
      <c r="B20" s="1"/>
      <c r="C20" s="1"/>
      <c r="D20" s="1"/>
      <c r="E20" s="1"/>
      <c r="F20" s="1"/>
      <c r="G20" s="1"/>
      <c r="H20" s="1"/>
      <c r="I20" s="1"/>
      <c r="J20" s="1"/>
      <c r="K20" s="2"/>
      <c r="L20" s="1"/>
      <c r="M20" s="1"/>
      <c r="N20" s="1"/>
      <c r="O20" s="1"/>
      <c r="P20" s="1"/>
    </row>
    <row r="21" spans="1:16">
      <c r="A21" s="15"/>
      <c r="B21" s="1"/>
      <c r="C21" s="1"/>
      <c r="D21" s="1"/>
      <c r="E21" s="1"/>
      <c r="F21" s="1"/>
      <c r="G21" s="1"/>
      <c r="H21" s="1"/>
      <c r="I21" s="1"/>
      <c r="J21" s="1"/>
      <c r="K21" s="2"/>
      <c r="L21" s="1"/>
      <c r="M21" s="1"/>
      <c r="N21" s="1"/>
      <c r="O21" s="1"/>
      <c r="P21" s="1"/>
    </row>
    <row r="22" spans="1:16">
      <c r="A22" s="14"/>
      <c r="B22" s="1"/>
      <c r="C22" s="1"/>
      <c r="D22" s="1"/>
      <c r="E22" s="1"/>
      <c r="F22" s="1"/>
      <c r="G22" s="1"/>
      <c r="H22" s="1"/>
      <c r="I22" s="1"/>
      <c r="J22" s="1"/>
      <c r="K22" s="2"/>
      <c r="L22" s="1"/>
      <c r="M22" s="1"/>
      <c r="N22" s="1"/>
      <c r="O22" s="1"/>
      <c r="P22" s="1"/>
    </row>
    <row r="23" spans="1:16">
      <c r="A23" s="15"/>
      <c r="B23" s="1"/>
      <c r="C23" s="1"/>
      <c r="D23" s="1"/>
      <c r="E23" s="1"/>
      <c r="F23" s="1"/>
      <c r="G23" s="1"/>
      <c r="H23" s="1"/>
      <c r="I23" s="1"/>
      <c r="J23" s="1"/>
      <c r="K23" s="2"/>
      <c r="L23" s="1"/>
      <c r="M23" s="1"/>
      <c r="N23" s="1"/>
      <c r="O23" s="1"/>
      <c r="P23" s="1"/>
    </row>
    <row r="24" spans="1:16">
      <c r="A24" s="17"/>
      <c r="B24" s="1"/>
      <c r="C24" s="1"/>
      <c r="D24" s="1"/>
      <c r="E24" s="1"/>
      <c r="F24" s="1"/>
      <c r="G24" s="1"/>
      <c r="H24" s="1"/>
      <c r="I24" s="1"/>
      <c r="J24" s="1"/>
      <c r="K24" s="2"/>
      <c r="L24" s="1"/>
      <c r="M24" s="1"/>
      <c r="N24" s="1"/>
      <c r="O24" s="1"/>
      <c r="P24" s="1"/>
    </row>
    <row r="25" spans="1:16">
      <c r="A25" s="17"/>
      <c r="B25" s="1"/>
      <c r="C25" s="1"/>
      <c r="D25" s="1"/>
      <c r="E25" s="1"/>
      <c r="F25" s="1"/>
      <c r="G25" s="1"/>
      <c r="H25" s="1"/>
      <c r="I25" s="1"/>
      <c r="J25" s="1"/>
      <c r="K25" s="2"/>
      <c r="L25" s="1"/>
      <c r="M25" s="1"/>
      <c r="N25" s="1"/>
      <c r="O25" s="1"/>
      <c r="P25" s="1"/>
    </row>
    <row r="26" spans="1:16">
      <c r="A26" s="18"/>
      <c r="B26" s="1"/>
      <c r="C26" s="1"/>
      <c r="D26" s="1"/>
      <c r="E26" s="1"/>
      <c r="F26" s="1"/>
      <c r="G26" s="1"/>
      <c r="H26" s="1"/>
      <c r="I26" s="1"/>
      <c r="J26" s="1"/>
      <c r="K26" s="1"/>
      <c r="L26" s="1"/>
      <c r="M26" s="1"/>
      <c r="N26" s="1"/>
      <c r="O26" s="1"/>
      <c r="P26" s="1"/>
    </row>
    <row r="27" spans="1:16">
      <c r="A27" s="17"/>
      <c r="B27" s="1"/>
      <c r="C27" s="1"/>
      <c r="D27" s="1"/>
      <c r="E27" s="1"/>
      <c r="F27" s="1"/>
      <c r="G27" s="1"/>
      <c r="H27" s="1"/>
      <c r="I27" s="1"/>
      <c r="J27" s="1"/>
      <c r="K27" s="1"/>
      <c r="L27" s="1"/>
      <c r="M27" s="1"/>
      <c r="N27" s="1"/>
      <c r="O27" s="1"/>
      <c r="P27" s="1"/>
    </row>
    <row r="28" spans="1:16">
      <c r="A28" s="17"/>
      <c r="B28" s="1"/>
      <c r="C28" s="1"/>
      <c r="D28" s="1"/>
      <c r="E28" s="1"/>
      <c r="F28" s="1"/>
      <c r="G28" s="1"/>
      <c r="H28" s="1"/>
      <c r="I28" s="1"/>
      <c r="J28" s="1"/>
      <c r="K28" s="1"/>
      <c r="L28" s="1"/>
      <c r="M28" s="1"/>
      <c r="N28" s="1"/>
      <c r="O28" s="1"/>
      <c r="P28" s="1"/>
    </row>
    <row r="29" spans="1:16">
      <c r="A29" s="1"/>
      <c r="B29" s="1"/>
      <c r="C29" s="1"/>
      <c r="D29" s="1"/>
      <c r="E29" s="1"/>
      <c r="F29" s="1"/>
      <c r="G29" s="1"/>
      <c r="H29" s="1"/>
      <c r="I29" s="1"/>
      <c r="J29" s="1"/>
      <c r="K29" s="1"/>
      <c r="L29" s="1"/>
      <c r="M29" s="1"/>
      <c r="N29" s="1"/>
      <c r="O29" s="1"/>
      <c r="P29" s="1"/>
    </row>
    <row r="30" spans="1:16">
      <c r="A30" s="1"/>
      <c r="B30" s="1"/>
      <c r="C30" s="1"/>
      <c r="D30" s="1"/>
      <c r="E30" s="1"/>
      <c r="F30" s="1"/>
      <c r="G30" s="1"/>
      <c r="H30" s="1"/>
      <c r="I30" s="1"/>
      <c r="J30" s="1"/>
      <c r="K30" s="1"/>
      <c r="L30" s="1"/>
      <c r="M30" s="1"/>
      <c r="N30" s="1"/>
      <c r="O30" s="1"/>
      <c r="P30" s="1"/>
    </row>
    <row r="31" spans="1:16">
      <c r="A31" s="1"/>
      <c r="B31" s="1"/>
      <c r="C31" s="1"/>
      <c r="D31" s="1"/>
      <c r="E31" s="1"/>
      <c r="F31" s="1"/>
      <c r="G31" s="1"/>
      <c r="H31" s="1"/>
      <c r="I31" s="1"/>
      <c r="J31" s="1"/>
      <c r="K31" s="1"/>
      <c r="L31" s="1"/>
      <c r="M31" s="1"/>
      <c r="N31" s="1"/>
      <c r="O31" s="1"/>
      <c r="P31" s="1"/>
    </row>
    <row r="32" spans="1:16">
      <c r="A32" s="1"/>
      <c r="B32" s="1"/>
      <c r="C32" s="1"/>
      <c r="D32" s="1"/>
      <c r="E32" s="1"/>
      <c r="F32" s="1"/>
      <c r="G32" s="1"/>
      <c r="H32" s="1"/>
      <c r="I32" s="1"/>
      <c r="J32" s="1"/>
      <c r="K32" s="1"/>
      <c r="L32" s="1"/>
      <c r="M32" s="1"/>
      <c r="N32" s="1"/>
      <c r="O32" s="1"/>
      <c r="P32" s="1"/>
    </row>
    <row r="33" spans="1:16">
      <c r="A33" s="1"/>
      <c r="B33" s="1"/>
      <c r="C33" s="1"/>
      <c r="D33" s="1"/>
      <c r="E33" s="1"/>
      <c r="F33" s="1"/>
      <c r="G33" s="1"/>
      <c r="H33" s="1"/>
      <c r="I33" s="1"/>
      <c r="J33" s="1"/>
      <c r="K33" s="1"/>
      <c r="L33" s="1"/>
      <c r="M33" s="1"/>
      <c r="N33" s="1"/>
      <c r="O33" s="1"/>
      <c r="P33" s="1"/>
    </row>
    <row r="34" spans="1:16">
      <c r="A34" s="1"/>
      <c r="B34" s="1"/>
      <c r="C34" s="1"/>
      <c r="D34" s="1"/>
      <c r="E34" s="1"/>
      <c r="F34" s="1"/>
      <c r="G34" s="1"/>
      <c r="H34" s="1"/>
      <c r="I34" s="1"/>
      <c r="J34" s="1"/>
      <c r="K34" s="1"/>
      <c r="L34" s="1"/>
      <c r="M34" s="1"/>
      <c r="N34" s="1"/>
      <c r="O34" s="1"/>
      <c r="P34" s="1"/>
    </row>
    <row r="35" spans="1:16">
      <c r="A35" s="1"/>
      <c r="B35" s="1"/>
      <c r="C35" s="1"/>
      <c r="D35" s="1"/>
      <c r="E35" s="1"/>
      <c r="F35" s="1"/>
      <c r="G35" s="1"/>
      <c r="H35" s="1"/>
      <c r="I35" s="1"/>
      <c r="J35" s="1"/>
      <c r="K35" s="1"/>
      <c r="L35" s="1"/>
      <c r="M35" s="1"/>
      <c r="N35" s="1"/>
      <c r="O35" s="1"/>
      <c r="P35" s="1"/>
    </row>
    <row r="36" spans="1:16">
      <c r="A36" s="1"/>
      <c r="B36" s="1"/>
      <c r="C36" s="1"/>
      <c r="D36" s="1"/>
      <c r="E36" s="1"/>
      <c r="F36" s="1"/>
      <c r="G36" s="1"/>
      <c r="H36" s="1"/>
      <c r="I36" s="1"/>
      <c r="J36" s="1"/>
      <c r="K36" s="1"/>
      <c r="L36" s="1"/>
      <c r="M36" s="1"/>
      <c r="N36" s="1"/>
      <c r="O36" s="1"/>
      <c r="P36" s="1"/>
    </row>
    <row r="37" spans="1:16">
      <c r="A37" s="1"/>
      <c r="B37" s="1"/>
      <c r="C37" s="1"/>
      <c r="D37" s="1"/>
      <c r="E37" s="1"/>
      <c r="F37" s="1"/>
      <c r="G37" s="1"/>
      <c r="H37" s="1"/>
      <c r="I37" s="1"/>
      <c r="J37" s="1"/>
      <c r="K37" s="1"/>
      <c r="L37" s="1"/>
      <c r="M37" s="1"/>
      <c r="N37" s="1"/>
      <c r="O37" s="1"/>
      <c r="P37" s="1"/>
    </row>
    <row r="38" spans="1:16">
      <c r="A38" s="1"/>
      <c r="B38" s="1"/>
      <c r="C38" s="1"/>
      <c r="D38" s="1"/>
      <c r="E38" s="1"/>
      <c r="F38" s="1"/>
      <c r="G38" s="1"/>
      <c r="H38" s="1"/>
      <c r="I38" s="1"/>
      <c r="J38" s="1"/>
      <c r="K38" s="1"/>
      <c r="L38" s="1"/>
      <c r="M38" s="1"/>
      <c r="N38" s="1"/>
      <c r="O38" s="1"/>
      <c r="P38" s="1"/>
    </row>
    <row r="39" spans="1:16">
      <c r="A39" s="1"/>
      <c r="B39" s="1"/>
      <c r="C39" s="1"/>
      <c r="D39" s="1"/>
      <c r="E39" s="1"/>
      <c r="F39" s="1"/>
      <c r="G39" s="1"/>
      <c r="H39" s="1"/>
      <c r="I39" s="1"/>
      <c r="J39" s="1"/>
      <c r="K39" s="1"/>
      <c r="L39" s="1"/>
      <c r="M39" s="1"/>
      <c r="N39" s="1"/>
      <c r="O39" s="1"/>
      <c r="P39" s="1"/>
    </row>
    <row r="40" spans="1:16">
      <c r="A40" s="1"/>
      <c r="B40" s="1"/>
      <c r="C40" s="1"/>
      <c r="D40" s="1"/>
      <c r="E40" s="1"/>
      <c r="F40" s="1"/>
      <c r="G40" s="1"/>
      <c r="H40" s="1"/>
      <c r="I40" s="1"/>
      <c r="J40" s="1"/>
      <c r="K40" s="1"/>
      <c r="L40" s="1"/>
      <c r="M40" s="1"/>
      <c r="N40" s="1"/>
      <c r="O40" s="1"/>
      <c r="P40" s="1"/>
    </row>
    <row r="41" spans="1:16">
      <c r="A41" s="1"/>
      <c r="B41" s="1"/>
      <c r="C41" s="1"/>
      <c r="D41" s="1"/>
      <c r="E41" s="1"/>
      <c r="F41" s="1"/>
      <c r="G41" s="1"/>
      <c r="H41" s="1"/>
      <c r="I41" s="1"/>
      <c r="J41" s="1"/>
      <c r="K41" s="1"/>
      <c r="L41" s="1"/>
      <c r="M41" s="1"/>
      <c r="N41" s="1"/>
      <c r="O41" s="1"/>
      <c r="P41" s="1"/>
    </row>
    <row r="42" spans="1:16">
      <c r="A42" s="1"/>
      <c r="B42" s="1"/>
      <c r="C42" s="1"/>
      <c r="D42" s="1"/>
      <c r="E42" s="1"/>
      <c r="F42" s="1"/>
      <c r="G42" s="1"/>
      <c r="H42" s="1"/>
      <c r="I42" s="1"/>
      <c r="J42" s="1"/>
      <c r="K42" s="1"/>
      <c r="L42" s="1"/>
      <c r="M42" s="1"/>
      <c r="N42" s="1"/>
      <c r="O42" s="1"/>
      <c r="P42" s="1"/>
    </row>
    <row r="43" spans="1:16">
      <c r="A43" s="1"/>
      <c r="B43" s="1"/>
      <c r="C43" s="1"/>
      <c r="D43" s="1"/>
      <c r="E43" s="1"/>
      <c r="F43" s="1"/>
      <c r="G43" s="1"/>
      <c r="H43" s="1"/>
      <c r="I43" s="1"/>
      <c r="J43" s="1"/>
      <c r="K43" s="1"/>
      <c r="L43" s="1"/>
      <c r="M43" s="1"/>
      <c r="N43" s="1"/>
      <c r="O43" s="1"/>
      <c r="P43" s="1"/>
    </row>
    <row r="44" spans="1:16">
      <c r="A44" s="1"/>
      <c r="B44" s="1"/>
      <c r="C44" s="1"/>
      <c r="D44" s="1"/>
      <c r="E44" s="1"/>
      <c r="F44" s="1"/>
      <c r="G44" s="1"/>
      <c r="H44" s="1"/>
      <c r="I44" s="1"/>
      <c r="J44" s="1"/>
      <c r="K44" s="1"/>
      <c r="L44" s="1"/>
      <c r="M44" s="1"/>
      <c r="N44" s="1"/>
      <c r="O44" s="1"/>
      <c r="P44" s="1"/>
    </row>
    <row r="45" spans="1:16">
      <c r="A45" s="1"/>
      <c r="B45" s="1"/>
      <c r="C45" s="1"/>
      <c r="D45" s="1"/>
      <c r="E45" s="1"/>
      <c r="F45" s="1"/>
      <c r="G45" s="1"/>
      <c r="H45" s="1"/>
      <c r="I45" s="1"/>
      <c r="J45" s="1"/>
      <c r="K45" s="1"/>
      <c r="L45" s="1"/>
      <c r="M45" s="1"/>
      <c r="N45" s="1"/>
      <c r="O45" s="1"/>
      <c r="P45" s="1"/>
    </row>
    <row r="46" spans="1:16">
      <c r="A46" s="1"/>
      <c r="B46" s="1"/>
      <c r="C46" s="1"/>
      <c r="D46" s="1"/>
      <c r="E46" s="1"/>
      <c r="F46" s="1"/>
      <c r="G46" s="1"/>
      <c r="H46" s="1"/>
      <c r="I46" s="1"/>
      <c r="J46" s="1"/>
      <c r="K46" s="1"/>
      <c r="L46" s="1"/>
      <c r="M46" s="1"/>
      <c r="N46" s="1"/>
      <c r="O46" s="1"/>
      <c r="P46" s="1"/>
    </row>
    <row r="47" spans="1:16">
      <c r="A47" s="1"/>
      <c r="B47" s="1"/>
      <c r="C47" s="1"/>
      <c r="D47" s="1"/>
      <c r="E47" s="1"/>
      <c r="F47" s="1"/>
      <c r="G47" s="1"/>
      <c r="H47" s="1"/>
      <c r="I47" s="1"/>
      <c r="J47" s="1"/>
      <c r="K47" s="1"/>
      <c r="L47" s="1"/>
      <c r="M47" s="1"/>
      <c r="N47" s="1"/>
      <c r="O47" s="1"/>
      <c r="P47" s="1"/>
    </row>
    <row r="48" spans="1:16">
      <c r="A48" s="1"/>
      <c r="B48" s="1"/>
      <c r="C48" s="1"/>
      <c r="D48" s="1"/>
      <c r="E48" s="1"/>
      <c r="F48" s="1"/>
      <c r="G48" s="1"/>
      <c r="H48" s="1"/>
      <c r="I48" s="1"/>
      <c r="J48" s="1"/>
      <c r="K48" s="1"/>
      <c r="L48" s="1"/>
      <c r="M48" s="1"/>
      <c r="N48" s="1"/>
      <c r="O48" s="1"/>
      <c r="P48" s="1"/>
    </row>
    <row r="49" spans="1:21">
      <c r="A49" s="1"/>
      <c r="B49" s="1"/>
      <c r="C49" s="1"/>
      <c r="D49" s="1"/>
      <c r="E49" s="1"/>
      <c r="F49" s="1"/>
      <c r="G49" s="1"/>
      <c r="H49" s="1"/>
      <c r="I49" s="1"/>
      <c r="J49" s="1"/>
      <c r="K49" s="1"/>
      <c r="L49" s="1"/>
      <c r="M49" s="1"/>
      <c r="N49" s="1"/>
      <c r="O49" s="1"/>
      <c r="P49" s="1"/>
    </row>
    <row r="50" spans="1:21">
      <c r="A50" s="1"/>
      <c r="B50" s="1"/>
      <c r="C50" s="1"/>
      <c r="D50" s="1"/>
      <c r="E50" s="1"/>
      <c r="F50" s="1"/>
      <c r="G50" s="1"/>
      <c r="H50" s="1"/>
      <c r="I50" s="1"/>
      <c r="J50" s="1"/>
      <c r="K50" s="1"/>
      <c r="L50" s="1"/>
      <c r="M50" s="1"/>
      <c r="N50" s="1"/>
      <c r="O50" s="1"/>
      <c r="P50" s="1"/>
    </row>
    <row r="51" spans="1:21">
      <c r="A51" s="1"/>
      <c r="B51" s="1"/>
      <c r="C51" s="1"/>
      <c r="D51" s="1"/>
      <c r="E51" s="1"/>
      <c r="F51" s="1"/>
      <c r="G51" s="1"/>
      <c r="H51" s="1"/>
      <c r="I51" s="1"/>
      <c r="J51" s="1"/>
      <c r="K51" s="1"/>
      <c r="L51" s="1"/>
      <c r="M51" s="1"/>
      <c r="N51" s="1"/>
      <c r="O51" s="1"/>
      <c r="P51" s="1"/>
    </row>
    <row r="52" spans="1:21">
      <c r="A52" s="1"/>
      <c r="B52" s="1"/>
      <c r="C52" s="1"/>
      <c r="D52" s="1"/>
      <c r="E52" s="1"/>
      <c r="F52" s="1"/>
      <c r="G52" s="1"/>
      <c r="H52" s="1"/>
      <c r="I52" s="1"/>
      <c r="J52" s="1"/>
      <c r="K52" s="1"/>
      <c r="L52" s="1"/>
      <c r="M52" s="1"/>
      <c r="N52" s="1"/>
      <c r="O52" s="1"/>
      <c r="P52" s="1"/>
    </row>
    <row r="53" spans="1:21">
      <c r="A53" s="1"/>
      <c r="B53" s="1"/>
      <c r="C53" s="1"/>
      <c r="D53" s="1"/>
      <c r="E53" s="1"/>
      <c r="F53" s="1"/>
      <c r="G53" s="1"/>
      <c r="H53" s="1"/>
      <c r="I53" s="1"/>
      <c r="J53" s="1"/>
      <c r="K53" s="1"/>
      <c r="L53" s="1"/>
      <c r="M53" s="1"/>
      <c r="N53" s="1"/>
      <c r="O53" s="1"/>
      <c r="P53" s="1"/>
    </row>
    <row r="54" spans="1:21">
      <c r="A54" s="12" t="s">
        <v>121</v>
      </c>
      <c r="B54" s="12"/>
      <c r="C54" s="12"/>
      <c r="D54" s="11"/>
      <c r="E54" s="11"/>
      <c r="F54" s="11"/>
      <c r="G54" s="11"/>
      <c r="H54" s="11"/>
      <c r="I54" s="11"/>
      <c r="J54" s="11"/>
      <c r="K54" s="11"/>
      <c r="L54" s="11"/>
      <c r="M54" s="11"/>
      <c r="N54" s="11"/>
      <c r="O54" s="11"/>
      <c r="P54" s="11"/>
    </row>
    <row r="55" spans="1:21">
      <c r="A55" s="11"/>
      <c r="B55" s="11"/>
      <c r="C55" s="11"/>
      <c r="D55" s="11"/>
      <c r="E55" s="11"/>
      <c r="F55" s="11"/>
      <c r="G55" s="11"/>
      <c r="H55" s="11"/>
      <c r="I55" s="16"/>
      <c r="J55" s="16"/>
      <c r="K55" s="16"/>
      <c r="L55" s="16"/>
      <c r="M55" s="11"/>
      <c r="N55" s="11"/>
      <c r="O55" s="11"/>
      <c r="P55" s="11"/>
    </row>
    <row r="56" spans="1:21" ht="15">
      <c r="A56" s="375"/>
      <c r="B56" s="375"/>
      <c r="C56" s="21" t="s">
        <v>104</v>
      </c>
      <c r="D56" s="22" t="s">
        <v>52</v>
      </c>
      <c r="E56" s="25" t="s">
        <v>46</v>
      </c>
      <c r="F56" s="25" t="s">
        <v>163</v>
      </c>
      <c r="G56" s="25" t="s">
        <v>159</v>
      </c>
      <c r="H56" s="25" t="s">
        <v>160</v>
      </c>
      <c r="I56" s="25" t="s">
        <v>161</v>
      </c>
      <c r="K56" s="372" t="s">
        <v>167</v>
      </c>
      <c r="L56" s="373"/>
      <c r="M56" s="374"/>
      <c r="N56" s="16"/>
      <c r="O56" s="16"/>
      <c r="P56" s="16"/>
      <c r="Q56" s="11"/>
      <c r="R56" s="11"/>
      <c r="S56" s="11"/>
      <c r="T56" s="11"/>
      <c r="U56" s="11"/>
    </row>
    <row r="57" spans="1:21" ht="15">
      <c r="A57" s="375"/>
      <c r="B57" s="375"/>
      <c r="C57" s="21" t="s">
        <v>51</v>
      </c>
      <c r="D57" s="22" t="s">
        <v>46</v>
      </c>
      <c r="E57" s="25" t="s">
        <v>105</v>
      </c>
      <c r="F57" s="25" t="s">
        <v>162</v>
      </c>
      <c r="G57" s="25"/>
      <c r="H57" s="25"/>
      <c r="I57" s="25"/>
      <c r="K57" s="13" t="s">
        <v>106</v>
      </c>
      <c r="L57" s="13" t="s">
        <v>107</v>
      </c>
      <c r="M57" s="13" t="s">
        <v>108</v>
      </c>
      <c r="N57" s="11"/>
      <c r="O57" s="11"/>
      <c r="P57" s="12" t="s">
        <v>109</v>
      </c>
      <c r="Q57" s="26" t="s">
        <v>110</v>
      </c>
      <c r="R57" s="26" t="s">
        <v>14</v>
      </c>
      <c r="S57" s="27">
        <v>0.02</v>
      </c>
      <c r="T57" s="27">
        <v>0.05</v>
      </c>
      <c r="U57" s="27">
        <v>0.1</v>
      </c>
    </row>
    <row r="58" spans="1:21" ht="15">
      <c r="A58" s="376" t="s">
        <v>94</v>
      </c>
      <c r="B58" s="376"/>
      <c r="C58" s="29"/>
      <c r="D58" s="19"/>
      <c r="E58" s="20"/>
      <c r="F58" s="20">
        <f>Sluttrapport!AC59</f>
        <v>0</v>
      </c>
      <c r="G58" s="20">
        <v>1</v>
      </c>
      <c r="H58" s="20">
        <f>IF(G58,F58,"")</f>
        <v>0</v>
      </c>
      <c r="I58" s="20" t="str">
        <f>IF(NOT(G58),F58,"")</f>
        <v/>
      </c>
      <c r="K58" s="35" t="str">
        <f>IF(ISNUMBER(Sluttrapport!Y24),ABS(Sluttrapport!Y24),"")</f>
        <v/>
      </c>
      <c r="L58" s="35" t="str">
        <f>IF(ISNUMBER(Sluttrapport!AA24),ABS(Sluttrapport!AA24),"")</f>
        <v/>
      </c>
      <c r="M58" s="35" t="str">
        <f>IF(ISNUMBER(Sluttrapport!L24),ABS(Sluttrapport!L24),"")</f>
        <v/>
      </c>
      <c r="N58" s="377" t="s">
        <v>15</v>
      </c>
      <c r="O58" s="378"/>
      <c r="P58" s="34">
        <f>COUNTIF(Sluttrapport!$E$24:$E$50,"L")</f>
        <v>0</v>
      </c>
      <c r="Q58" s="34">
        <f>COUNTIF(Sluttrapport!$E$24:$E$50,"R")</f>
        <v>0</v>
      </c>
      <c r="R58" s="34">
        <f>COUNTIF(Sluttrapport!$E$24:$E$50,"*")</f>
        <v>0</v>
      </c>
      <c r="S58" s="11"/>
      <c r="T58" s="11"/>
      <c r="U58" s="11"/>
    </row>
    <row r="59" spans="1:21" ht="15">
      <c r="A59" s="376" t="s">
        <v>95</v>
      </c>
      <c r="B59" s="376"/>
      <c r="C59" s="29"/>
      <c r="D59" s="19"/>
      <c r="E59" s="20"/>
      <c r="F59" s="20">
        <f>Sluttrapport!AC60</f>
        <v>0</v>
      </c>
      <c r="G59" s="20">
        <v>1</v>
      </c>
      <c r="H59" s="20">
        <f t="shared" ref="H59:H70" si="0">IF(G59,F59,"")</f>
        <v>0</v>
      </c>
      <c r="I59" s="20" t="str">
        <f t="shared" ref="I59:I70" si="1">IF(NOT(G59),F59,"")</f>
        <v/>
      </c>
      <c r="K59" s="35" t="str">
        <f>IF(ISNUMBER(Sluttrapport!Y25),ABS(Sluttrapport!Y25),"")</f>
        <v/>
      </c>
      <c r="L59" s="35" t="str">
        <f>IF(ISNUMBER(Sluttrapport!AA25),ABS(Sluttrapport!AA25),"")</f>
        <v/>
      </c>
      <c r="M59" s="35" t="str">
        <f>IF(ISNUMBER(Sluttrapport!L25),ABS(Sluttrapport!L25),"")</f>
        <v/>
      </c>
      <c r="N59" s="377" t="s">
        <v>111</v>
      </c>
      <c r="O59" s="378"/>
      <c r="P59" s="36" t="e">
        <f>SUMIF(Sluttrapport!$E$24:$E$50,"L",Sluttrapport!$L$24:$L$50)/$P$58</f>
        <v>#DIV/0!</v>
      </c>
      <c r="Q59" s="37" t="e">
        <f>SUMIF(Sluttrapport!$E$24:$E$50,"R",Sluttrapport!$L$24:$L$50)/$Q$58</f>
        <v>#DIV/0!</v>
      </c>
      <c r="R59" s="37" t="e">
        <f>SUMIF(Sluttrapport!$E$24:$E$50,"*",Sluttrapport!$L$24:$L$50)/$R$58</f>
        <v>#DIV/0!</v>
      </c>
      <c r="S59" s="38" t="e">
        <f>$R$59*S57</f>
        <v>#DIV/0!</v>
      </c>
      <c r="T59" s="38" t="e">
        <f>$R$59*T57</f>
        <v>#DIV/0!</v>
      </c>
      <c r="U59" s="38" t="e">
        <f>$R$59*U57</f>
        <v>#DIV/0!</v>
      </c>
    </row>
    <row r="60" spans="1:21" ht="15">
      <c r="A60" s="376" t="s">
        <v>6</v>
      </c>
      <c r="B60" s="376"/>
      <c r="C60" s="29"/>
      <c r="D60" s="23">
        <v>50</v>
      </c>
      <c r="E60" s="20">
        <v>0</v>
      </c>
      <c r="F60" s="20">
        <f>Sluttrapport!AC61</f>
        <v>0</v>
      </c>
      <c r="G60" s="20">
        <v>1</v>
      </c>
      <c r="H60" s="20">
        <f t="shared" si="0"/>
        <v>0</v>
      </c>
      <c r="I60" s="20" t="str">
        <f t="shared" si="1"/>
        <v/>
      </c>
      <c r="K60" s="35" t="str">
        <f>IF(ISNUMBER(Sluttrapport!Y26),ABS(Sluttrapport!Y26),"")</f>
        <v/>
      </c>
      <c r="L60" s="35" t="str">
        <f>IF(ISNUMBER(Sluttrapport!AA26),ABS(Sluttrapport!AA26),"")</f>
        <v/>
      </c>
      <c r="M60" s="35" t="str">
        <f>IF(ISNUMBER(Sluttrapport!L26),ABS(Sluttrapport!L26),"")</f>
        <v/>
      </c>
      <c r="N60" s="377" t="s">
        <v>16</v>
      </c>
      <c r="O60" s="378"/>
      <c r="P60" s="37" t="e">
        <f>SUMIF(Sluttrapport!$E$24:$E$50,"L",Sluttrapport!$J$24:$J$50)/P$58</f>
        <v>#DIV/0!</v>
      </c>
      <c r="Q60" s="37" t="e">
        <f>SUMIF(Sluttrapport!$E$24:$E$50,"R",Sluttrapport!$J$24:$J$50)/Q$58</f>
        <v>#DIV/0!</v>
      </c>
      <c r="R60" s="37" t="e">
        <f>SUMIF(Sluttrapport!$E$24:$E$50,"*",Sluttrapport!$J$24:$J$50)/R$58</f>
        <v>#DIV/0!</v>
      </c>
      <c r="S60" s="11"/>
      <c r="T60" s="11"/>
      <c r="U60" s="11"/>
    </row>
    <row r="61" spans="1:21" ht="15">
      <c r="A61" s="368" t="s">
        <v>96</v>
      </c>
      <c r="B61" s="368"/>
      <c r="C61" s="31" t="e">
        <f>ABS(P65)/R59</f>
        <v>#DIV/0!</v>
      </c>
      <c r="D61" s="24">
        <v>10</v>
      </c>
      <c r="E61" s="20">
        <v>0</v>
      </c>
      <c r="F61" s="20">
        <f>Sluttrapport!AC62</f>
        <v>0</v>
      </c>
      <c r="G61" s="20">
        <v>0</v>
      </c>
      <c r="H61" s="20" t="str">
        <f t="shared" si="0"/>
        <v/>
      </c>
      <c r="I61" s="20">
        <f t="shared" si="1"/>
        <v>0</v>
      </c>
      <c r="K61" s="35" t="str">
        <f>IF(ISNUMBER(Sluttrapport!Y27),ABS(Sluttrapport!Y27),"")</f>
        <v/>
      </c>
      <c r="L61" s="35" t="str">
        <f>IF(ISNUMBER(Sluttrapport!AA27),ABS(Sluttrapport!AA27),"")</f>
        <v/>
      </c>
      <c r="M61" s="35" t="str">
        <f>IF(ISNUMBER(Sluttrapport!L27),ABS(Sluttrapport!L27),"")</f>
        <v/>
      </c>
      <c r="N61" s="377" t="s">
        <v>17</v>
      </c>
      <c r="O61" s="378"/>
      <c r="P61" s="39" t="e">
        <f>P60/60/24</f>
        <v>#DIV/0!</v>
      </c>
      <c r="Q61" s="39" t="e">
        <f>Q60/60/24</f>
        <v>#DIV/0!</v>
      </c>
      <c r="R61" s="39" t="e">
        <f>R60/60/24</f>
        <v>#DIV/0!</v>
      </c>
      <c r="S61" s="11"/>
      <c r="T61" s="11"/>
      <c r="U61" s="11"/>
    </row>
    <row r="62" spans="1:21" ht="15">
      <c r="A62" s="368" t="s">
        <v>8</v>
      </c>
      <c r="B62" s="368"/>
      <c r="C62" s="32" t="e">
        <f>(P63+P64)/R59</f>
        <v>#DIV/0!</v>
      </c>
      <c r="D62" s="24">
        <v>15</v>
      </c>
      <c r="E62" s="20">
        <v>0</v>
      </c>
      <c r="F62" s="20">
        <f>Sluttrapport!AC63</f>
        <v>0</v>
      </c>
      <c r="G62" s="20">
        <v>0</v>
      </c>
      <c r="H62" s="20" t="str">
        <f t="shared" si="0"/>
        <v/>
      </c>
      <c r="I62" s="20">
        <f t="shared" si="1"/>
        <v>0</v>
      </c>
      <c r="K62" s="35" t="str">
        <f>IF(ISNUMBER(Sluttrapport!Y28),ABS(Sluttrapport!Y28),"")</f>
        <v/>
      </c>
      <c r="L62" s="35" t="str">
        <f>IF(ISNUMBER(Sluttrapport!AA28),ABS(Sluttrapport!AA28),"")</f>
        <v/>
      </c>
      <c r="M62" s="35" t="str">
        <f>IF(ISNUMBER(Sluttrapport!L28),ABS(Sluttrapport!L28),"")</f>
        <v/>
      </c>
      <c r="N62" s="377" t="s">
        <v>112</v>
      </c>
      <c r="O62" s="378"/>
      <c r="P62" s="37"/>
      <c r="Q62" s="37"/>
      <c r="R62" s="37">
        <f>Sluttrapport!AO12</f>
        <v>0</v>
      </c>
      <c r="S62" s="11"/>
      <c r="T62" s="11"/>
      <c r="U62" s="11"/>
    </row>
    <row r="63" spans="1:21" ht="15">
      <c r="A63" s="368" t="s">
        <v>132</v>
      </c>
      <c r="B63" s="368"/>
      <c r="C63" s="32">
        <f>(100-R62)/100</f>
        <v>1</v>
      </c>
      <c r="D63" s="24">
        <v>20</v>
      </c>
      <c r="E63" s="20">
        <v>0</v>
      </c>
      <c r="F63" s="20">
        <f>Sluttrapport!AC64</f>
        <v>0</v>
      </c>
      <c r="G63" s="20">
        <v>0</v>
      </c>
      <c r="H63" s="20" t="str">
        <f t="shared" si="0"/>
        <v/>
      </c>
      <c r="I63" s="20">
        <f t="shared" si="1"/>
        <v>0</v>
      </c>
      <c r="K63" s="35" t="str">
        <f>IF(ISNUMBER(Sluttrapport!Y29),ABS(Sluttrapport!Y29),"")</f>
        <v/>
      </c>
      <c r="L63" s="35" t="str">
        <f>IF(ISNUMBER(Sluttrapport!AA29),ABS(Sluttrapport!AA29),"")</f>
        <v/>
      </c>
      <c r="M63" s="35" t="str">
        <f>IF(ISNUMBER(Sluttrapport!L29),ABS(Sluttrapport!L29),"")</f>
        <v/>
      </c>
      <c r="N63" s="377" t="s">
        <v>113</v>
      </c>
      <c r="O63" s="378"/>
      <c r="P63" s="37" t="e">
        <f>AVERAGE(K58:K80)</f>
        <v>#DIV/0!</v>
      </c>
      <c r="Q63" s="11"/>
      <c r="R63" s="11"/>
      <c r="S63" s="11"/>
      <c r="T63" s="11"/>
      <c r="U63" s="11"/>
    </row>
    <row r="64" spans="1:21" ht="15">
      <c r="A64" s="368" t="s">
        <v>97</v>
      </c>
      <c r="B64" s="368"/>
      <c r="C64" s="30"/>
      <c r="D64" s="24">
        <v>5</v>
      </c>
      <c r="E64" s="20">
        <v>0</v>
      </c>
      <c r="F64" s="20">
        <f>Sluttrapport!AC65</f>
        <v>0</v>
      </c>
      <c r="G64" s="20">
        <v>0</v>
      </c>
      <c r="H64" s="20" t="str">
        <f t="shared" si="0"/>
        <v/>
      </c>
      <c r="I64" s="20">
        <f t="shared" si="1"/>
        <v>0</v>
      </c>
      <c r="K64" s="35" t="str">
        <f>IF(ISNUMBER(Sluttrapport!Y30),ABS(Sluttrapport!Y30),"")</f>
        <v/>
      </c>
      <c r="L64" s="35" t="str">
        <f>IF(ISNUMBER(Sluttrapport!AA30),ABS(Sluttrapport!AA30),"")</f>
        <v/>
      </c>
      <c r="M64" s="35" t="str">
        <f>IF(ISNUMBER(Sluttrapport!L30),ABS(Sluttrapport!L30),"")</f>
        <v/>
      </c>
      <c r="N64" s="377" t="s">
        <v>114</v>
      </c>
      <c r="O64" s="378"/>
      <c r="P64" s="37" t="e">
        <f>AVERAGE(L58:L80)</f>
        <v>#DIV/0!</v>
      </c>
      <c r="Q64" s="11"/>
      <c r="R64" s="11"/>
      <c r="S64" s="11"/>
      <c r="T64" s="11"/>
      <c r="U64" s="11"/>
    </row>
    <row r="65" spans="1:21" ht="15">
      <c r="A65" s="368" t="s">
        <v>9</v>
      </c>
      <c r="B65" s="368"/>
      <c r="C65" s="30"/>
      <c r="D65" s="24">
        <v>25</v>
      </c>
      <c r="E65" s="20">
        <v>0</v>
      </c>
      <c r="F65" s="20">
        <f>Sluttrapport!AC66</f>
        <v>0</v>
      </c>
      <c r="G65" s="20">
        <v>1</v>
      </c>
      <c r="H65" s="20">
        <f t="shared" si="0"/>
        <v>0</v>
      </c>
      <c r="I65" s="20" t="str">
        <f t="shared" si="1"/>
        <v/>
      </c>
      <c r="K65" s="35" t="str">
        <f>IF(ISNUMBER(Sluttrapport!Y31),ABS(Sluttrapport!Y31),"")</f>
        <v/>
      </c>
      <c r="L65" s="35" t="str">
        <f>IF(ISNUMBER(Sluttrapport!AA31),ABS(Sluttrapport!AA31),"")</f>
        <v/>
      </c>
      <c r="M65" s="35" t="str">
        <f>IF(ISNUMBER(Sluttrapport!L31),ABS(Sluttrapport!L31),"")</f>
        <v/>
      </c>
      <c r="N65" s="377" t="s">
        <v>18</v>
      </c>
      <c r="O65" s="378"/>
      <c r="P65" s="37" t="e">
        <f>P59-Q59</f>
        <v>#DIV/0!</v>
      </c>
      <c r="Q65" s="1"/>
      <c r="R65" s="1"/>
      <c r="S65" s="1"/>
      <c r="T65" s="1"/>
      <c r="U65" s="1"/>
    </row>
    <row r="66" spans="1:21" ht="15">
      <c r="A66" s="368" t="s">
        <v>98</v>
      </c>
      <c r="B66" s="368"/>
      <c r="C66" s="30"/>
      <c r="D66" s="24">
        <v>10</v>
      </c>
      <c r="E66" s="20">
        <v>0</v>
      </c>
      <c r="F66" s="20">
        <f>Sluttrapport!AC67</f>
        <v>0</v>
      </c>
      <c r="G66" s="20">
        <v>0</v>
      </c>
      <c r="H66" s="20" t="str">
        <f t="shared" si="0"/>
        <v/>
      </c>
      <c r="I66" s="20">
        <f t="shared" si="1"/>
        <v>0</v>
      </c>
      <c r="K66" s="35" t="str">
        <f>IF(ISNUMBER(Sluttrapport!Y32),ABS(Sluttrapport!Y32),"")</f>
        <v/>
      </c>
      <c r="L66" s="35" t="str">
        <f>IF(ISNUMBER(Sluttrapport!AA32),ABS(Sluttrapport!AA32),"")</f>
        <v/>
      </c>
      <c r="M66" s="35" t="str">
        <f>IF(ISNUMBER(Sluttrapport!L32),ABS(Sluttrapport!L32),"")</f>
        <v/>
      </c>
      <c r="N66" s="377" t="s">
        <v>115</v>
      </c>
      <c r="O66" s="378"/>
      <c r="P66" s="37" t="e">
        <f>STDEV(M58:M80)</f>
        <v>#DIV/0!</v>
      </c>
      <c r="Q66" s="1"/>
      <c r="R66" s="1"/>
      <c r="S66" s="1"/>
      <c r="T66" s="1"/>
      <c r="U66" s="1"/>
    </row>
    <row r="67" spans="1:21" ht="15">
      <c r="A67" s="368" t="s">
        <v>99</v>
      </c>
      <c r="B67" s="368"/>
      <c r="C67" s="30"/>
      <c r="D67" s="24">
        <v>10</v>
      </c>
      <c r="E67" s="20">
        <v>0</v>
      </c>
      <c r="F67" s="20">
        <f>Sluttrapport!AC68</f>
        <v>0</v>
      </c>
      <c r="G67" s="20">
        <v>0</v>
      </c>
      <c r="H67" s="20" t="str">
        <f t="shared" si="0"/>
        <v/>
      </c>
      <c r="I67" s="20">
        <f t="shared" si="1"/>
        <v>0</v>
      </c>
      <c r="K67" s="35" t="str">
        <f>IF(ISNUMBER(Sluttrapport!Y33),ABS(Sluttrapport!Y33),"")</f>
        <v/>
      </c>
      <c r="L67" s="35" t="str">
        <f>IF(ISNUMBER(Sluttrapport!AA33),ABS(Sluttrapport!AA33),"")</f>
        <v/>
      </c>
      <c r="M67" s="35" t="str">
        <f>IF(ISNUMBER(Sluttrapport!L33),ABS(Sluttrapport!L33),"")</f>
        <v/>
      </c>
      <c r="N67" s="370"/>
      <c r="O67" s="371"/>
      <c r="P67" s="11"/>
      <c r="Q67" s="1"/>
      <c r="R67" s="1"/>
      <c r="S67" s="1"/>
      <c r="T67" s="1"/>
      <c r="U67" s="1"/>
    </row>
    <row r="68" spans="1:21" ht="15">
      <c r="A68" s="368" t="s">
        <v>116</v>
      </c>
      <c r="B68" s="368"/>
      <c r="C68" s="30"/>
      <c r="D68" s="24">
        <v>10</v>
      </c>
      <c r="E68" s="20">
        <v>0</v>
      </c>
      <c r="F68" s="20">
        <f>Sluttrapport!AC69</f>
        <v>0</v>
      </c>
      <c r="G68" s="20">
        <v>0</v>
      </c>
      <c r="H68" s="20" t="str">
        <f t="shared" si="0"/>
        <v/>
      </c>
      <c r="I68" s="20">
        <f t="shared" si="1"/>
        <v>0</v>
      </c>
      <c r="K68" s="35" t="str">
        <f>IF(ISNUMBER(Sluttrapport!Y34),ABS(Sluttrapport!Y34),"")</f>
        <v/>
      </c>
      <c r="L68" s="35" t="str">
        <f>IF(ISNUMBER(Sluttrapport!AA34),ABS(Sluttrapport!AA34),"")</f>
        <v/>
      </c>
      <c r="M68" s="35" t="str">
        <f>IF(ISNUMBER(Sluttrapport!L34),ABS(Sluttrapport!L34),"")</f>
        <v/>
      </c>
      <c r="N68" s="11"/>
      <c r="O68" s="11"/>
      <c r="P68" s="11"/>
      <c r="Q68" s="1"/>
      <c r="R68" s="1"/>
      <c r="S68" s="1"/>
      <c r="T68" s="1"/>
      <c r="U68" s="1"/>
    </row>
    <row r="69" spans="1:21" ht="15">
      <c r="A69" s="368" t="s">
        <v>100</v>
      </c>
      <c r="B69" s="368"/>
      <c r="C69" s="32" t="e">
        <f>P66/R59</f>
        <v>#DIV/0!</v>
      </c>
      <c r="D69" s="24">
        <v>10</v>
      </c>
      <c r="E69" s="20">
        <v>0</v>
      </c>
      <c r="F69" s="20">
        <f>Sluttrapport!AC70</f>
        <v>0</v>
      </c>
      <c r="G69" s="20">
        <v>0</v>
      </c>
      <c r="H69" s="20" t="str">
        <f t="shared" si="0"/>
        <v/>
      </c>
      <c r="I69" s="20">
        <f t="shared" si="1"/>
        <v>0</v>
      </c>
      <c r="K69" s="35" t="str">
        <f>IF(ISNUMBER(Sluttrapport!Y35),ABS(Sluttrapport!Y35),"")</f>
        <v/>
      </c>
      <c r="L69" s="35" t="str">
        <f>IF(ISNUMBER(Sluttrapport!AA35),ABS(Sluttrapport!AA35),"")</f>
        <v/>
      </c>
      <c r="M69" s="35" t="str">
        <f>IF(ISNUMBER(Sluttrapport!L35),ABS(Sluttrapport!L35),"")</f>
        <v/>
      </c>
      <c r="N69" s="11"/>
      <c r="O69" s="11"/>
      <c r="P69" s="11"/>
      <c r="Q69" s="1"/>
      <c r="R69" s="1"/>
      <c r="S69" s="1"/>
      <c r="T69" s="1"/>
      <c r="U69" s="1"/>
    </row>
    <row r="70" spans="1:21" ht="15">
      <c r="A70" s="368" t="s">
        <v>101</v>
      </c>
      <c r="B70" s="368"/>
      <c r="C70" s="33">
        <f>Sluttrapport!O11</f>
        <v>0</v>
      </c>
      <c r="D70" s="24">
        <v>15</v>
      </c>
      <c r="E70" s="20">
        <v>0</v>
      </c>
      <c r="F70" s="20">
        <f>Sluttrapport!AC71</f>
        <v>0</v>
      </c>
      <c r="G70" s="20">
        <v>1</v>
      </c>
      <c r="H70" s="20">
        <f t="shared" si="0"/>
        <v>0</v>
      </c>
      <c r="I70" s="20" t="str">
        <f t="shared" si="1"/>
        <v/>
      </c>
      <c r="K70" s="35" t="str">
        <f>IF(ISNUMBER(Sluttrapport!Y36),ABS(Sluttrapport!Y36),"")</f>
        <v/>
      </c>
      <c r="L70" s="35" t="str">
        <f>IF(ISNUMBER(Sluttrapport!AA36),ABS(Sluttrapport!AA36),"")</f>
        <v/>
      </c>
      <c r="M70" s="35" t="str">
        <f>IF(ISNUMBER(Sluttrapport!L36),ABS(Sluttrapport!L36),"")</f>
        <v/>
      </c>
      <c r="N70" s="11"/>
      <c r="O70" s="11"/>
      <c r="P70" s="11"/>
      <c r="Q70" s="1"/>
      <c r="R70" s="1"/>
      <c r="S70" s="1"/>
      <c r="T70" s="1"/>
      <c r="U70" s="1"/>
    </row>
    <row r="71" spans="1:21" ht="15">
      <c r="A71" s="369"/>
      <c r="B71" s="369"/>
      <c r="C71" s="131"/>
      <c r="D71" s="11"/>
      <c r="E71" s="11"/>
      <c r="H71" s="130">
        <f>MIN(H58:H70)</f>
        <v>0</v>
      </c>
      <c r="I71" s="130">
        <f>AVERAGE(I58:I70)</f>
        <v>0</v>
      </c>
      <c r="K71" s="35" t="str">
        <f>IF(ISNUMBER(Sluttrapport!Y37),ABS(Sluttrapport!Y37),"")</f>
        <v/>
      </c>
      <c r="L71" s="35" t="str">
        <f>IF(ISNUMBER(Sluttrapport!AA37),ABS(Sluttrapport!AA37),"")</f>
        <v/>
      </c>
      <c r="M71" s="35" t="str">
        <f>IF(ISNUMBER(Sluttrapport!L37),ABS(Sluttrapport!L37),"")</f>
        <v/>
      </c>
      <c r="N71" s="11"/>
      <c r="O71" s="11"/>
      <c r="P71" s="11"/>
      <c r="Q71" s="1"/>
      <c r="R71" s="1"/>
      <c r="S71" s="1"/>
      <c r="T71" s="1"/>
      <c r="U71" s="1"/>
    </row>
    <row r="72" spans="1:21">
      <c r="A72" s="367"/>
      <c r="B72" s="367"/>
      <c r="C72" s="132"/>
      <c r="D72" s="11"/>
      <c r="E72" s="11"/>
      <c r="K72" s="35" t="str">
        <f>IF(ISNUMBER(Sluttrapport!Y38),ABS(Sluttrapport!Y38),"")</f>
        <v/>
      </c>
      <c r="L72" s="35" t="str">
        <f>IF(ISNUMBER(Sluttrapport!AA38),ABS(Sluttrapport!AA38),"")</f>
        <v/>
      </c>
      <c r="M72" s="35" t="str">
        <f>IF(ISNUMBER(Sluttrapport!L38),ABS(Sluttrapport!L38),"")</f>
        <v/>
      </c>
      <c r="N72" s="11"/>
      <c r="O72" s="11"/>
      <c r="P72" s="11"/>
      <c r="Q72" s="1"/>
      <c r="R72" s="1"/>
      <c r="S72" s="1"/>
      <c r="T72" s="1"/>
      <c r="U72" s="1"/>
    </row>
    <row r="73" spans="1:21">
      <c r="A73" s="367"/>
      <c r="B73" s="367"/>
      <c r="C73" s="132"/>
      <c r="D73" s="11"/>
      <c r="E73" s="11"/>
      <c r="K73" s="35" t="str">
        <f>IF(ISNUMBER(Sluttrapport!Y39),ABS(Sluttrapport!Y39),"")</f>
        <v/>
      </c>
      <c r="L73" s="35" t="str">
        <f>IF(ISNUMBER(Sluttrapport!AA39),ABS(Sluttrapport!AA39),"")</f>
        <v/>
      </c>
      <c r="M73" s="35" t="str">
        <f>IF(ISNUMBER(Sluttrapport!L39),ABS(Sluttrapport!L39),"")</f>
        <v/>
      </c>
      <c r="N73" s="11"/>
      <c r="O73" s="12" t="s">
        <v>117</v>
      </c>
      <c r="P73" s="11"/>
      <c r="Q73" s="1"/>
      <c r="R73" s="1"/>
      <c r="S73" s="1"/>
      <c r="T73" s="1"/>
      <c r="U73" s="1"/>
    </row>
    <row r="74" spans="1:21">
      <c r="A74" s="367"/>
      <c r="B74" s="367"/>
      <c r="C74" s="133"/>
      <c r="D74" s="11"/>
      <c r="E74" s="11"/>
      <c r="K74" s="35" t="str">
        <f>IF(ISNUMBER(Sluttrapport!Y40),ABS(Sluttrapport!Y40),"")</f>
        <v/>
      </c>
      <c r="L74" s="35" t="str">
        <f>IF(ISNUMBER(Sluttrapport!AA40),ABS(Sluttrapport!AA40),"")</f>
        <v/>
      </c>
      <c r="M74" s="35" t="str">
        <f>IF(ISNUMBER(Sluttrapport!L40),ABS(Sluttrapport!L40),"")</f>
        <v/>
      </c>
      <c r="N74" s="11"/>
      <c r="O74" s="12" t="s">
        <v>65</v>
      </c>
      <c r="P74" s="11"/>
      <c r="Q74" s="1"/>
      <c r="R74" s="1"/>
      <c r="S74" s="1"/>
      <c r="T74" s="1"/>
      <c r="U74" s="1"/>
    </row>
    <row r="75" spans="1:21">
      <c r="A75" s="367" t="s">
        <v>13</v>
      </c>
      <c r="B75" s="367"/>
      <c r="C75" s="133">
        <f>MIN(H71:I71)</f>
        <v>0</v>
      </c>
      <c r="D75" s="11"/>
      <c r="E75" s="11"/>
      <c r="K75" s="35" t="str">
        <f>IF(ISNUMBER(Sluttrapport!Y41),ABS(Sluttrapport!Y41),"")</f>
        <v/>
      </c>
      <c r="L75" s="35" t="str">
        <f>IF(ISNUMBER(Sluttrapport!AA41),ABS(Sluttrapport!AA41),"")</f>
        <v/>
      </c>
      <c r="M75" s="35" t="str">
        <f>IF(ISNUMBER(Sluttrapport!L41),ABS(Sluttrapport!L41),"")</f>
        <v/>
      </c>
      <c r="N75" s="11"/>
      <c r="O75" s="12" t="s">
        <v>118</v>
      </c>
      <c r="P75" s="11"/>
      <c r="Q75" s="1"/>
      <c r="R75" s="1"/>
      <c r="S75" s="1"/>
      <c r="T75" s="1"/>
      <c r="U75" s="1"/>
    </row>
    <row r="76" spans="1:21">
      <c r="A76" s="367" t="s">
        <v>13</v>
      </c>
      <c r="B76" s="367"/>
      <c r="C76" s="132" t="str">
        <f>IF(C75&lt;1.5,"Dårlig",IF(AND(C75&gt;=1.5,C75&lt;2.5),"Middels","God"))</f>
        <v>Dårlig</v>
      </c>
      <c r="D76" s="11"/>
      <c r="E76" s="11"/>
      <c r="K76" s="35" t="str">
        <f>IF(ISNUMBER(Sluttrapport!Y42),ABS(Sluttrapport!Y42),"")</f>
        <v/>
      </c>
      <c r="L76" s="35" t="str">
        <f>IF(ISNUMBER(Sluttrapport!AA42),ABS(Sluttrapport!AA42),"")</f>
        <v/>
      </c>
      <c r="M76" s="35" t="str">
        <f>IF(ISNUMBER(Sluttrapport!L42),ABS(Sluttrapport!L42),"")</f>
        <v/>
      </c>
      <c r="N76" s="11"/>
      <c r="O76" s="12" t="s">
        <v>119</v>
      </c>
      <c r="P76" s="11"/>
      <c r="Q76" s="1"/>
      <c r="R76" s="1"/>
      <c r="S76" s="1"/>
      <c r="T76" s="1"/>
      <c r="U76" s="1"/>
    </row>
    <row r="77" spans="1:21">
      <c r="A77" s="11"/>
      <c r="B77" s="11"/>
      <c r="C77" s="11"/>
      <c r="D77" s="11"/>
      <c r="E77" s="11"/>
      <c r="K77" s="35" t="str">
        <f>IF(ISNUMBER(Sluttrapport!Y43),ABS(Sluttrapport!Y43),"")</f>
        <v/>
      </c>
      <c r="L77" s="35" t="str">
        <f>IF(ISNUMBER(Sluttrapport!AA43),ABS(Sluttrapport!AA43),"")</f>
        <v/>
      </c>
      <c r="M77" s="35" t="str">
        <f>IF(ISNUMBER(Sluttrapport!L43),ABS(Sluttrapport!L43),"")</f>
        <v/>
      </c>
      <c r="N77" s="11"/>
      <c r="O77" s="11"/>
      <c r="P77" s="11"/>
      <c r="Q77" s="1"/>
      <c r="R77" s="1"/>
      <c r="S77" s="1"/>
      <c r="T77" s="1"/>
      <c r="U77" s="1"/>
    </row>
    <row r="78" spans="1:21">
      <c r="A78" s="11"/>
      <c r="B78" s="11"/>
      <c r="C78" s="11"/>
      <c r="D78" s="11"/>
      <c r="E78" s="11"/>
      <c r="K78" s="35" t="str">
        <f>IF(ISNUMBER(Sluttrapport!Y44),ABS(Sluttrapport!Y44),"")</f>
        <v/>
      </c>
      <c r="L78" s="35" t="str">
        <f>IF(ISNUMBER(Sluttrapport!AA44),ABS(Sluttrapport!AA44),"")</f>
        <v/>
      </c>
      <c r="M78" s="35" t="str">
        <f>IF(ISNUMBER(Sluttrapport!L44),ABS(Sluttrapport!L44),"")</f>
        <v/>
      </c>
      <c r="N78" s="11"/>
      <c r="O78" s="11"/>
      <c r="P78" s="11"/>
      <c r="Q78" s="1"/>
      <c r="R78" s="1"/>
      <c r="S78" s="1"/>
      <c r="T78" s="1"/>
      <c r="U78" s="1"/>
    </row>
    <row r="79" spans="1:21">
      <c r="A79" s="11"/>
      <c r="B79" s="11"/>
      <c r="C79" s="11"/>
      <c r="D79" s="11"/>
      <c r="E79" s="11"/>
      <c r="K79" s="35" t="str">
        <f>IF(ISNUMBER(Sluttrapport!Y45),ABS(Sluttrapport!Y45),"")</f>
        <v/>
      </c>
      <c r="L79" s="35" t="str">
        <f>IF(ISNUMBER(Sluttrapport!AA45),ABS(Sluttrapport!AA45),"")</f>
        <v/>
      </c>
      <c r="M79" s="35" t="str">
        <f>IF(ISNUMBER(Sluttrapport!L45),ABS(Sluttrapport!L45),"")</f>
        <v/>
      </c>
      <c r="N79" s="11"/>
      <c r="O79" s="11"/>
      <c r="P79" s="11"/>
      <c r="Q79" s="1"/>
      <c r="R79" s="1"/>
      <c r="S79" s="1"/>
      <c r="T79" s="1"/>
      <c r="U79" s="1"/>
    </row>
    <row r="80" spans="1:21">
      <c r="A80" s="11"/>
      <c r="B80" s="11"/>
      <c r="C80" s="11"/>
      <c r="D80" s="11"/>
      <c r="E80" s="11"/>
      <c r="K80" s="35" t="str">
        <f>IF(ISNUMBER(Sluttrapport!Y46),ABS(Sluttrapport!Y46),"")</f>
        <v/>
      </c>
      <c r="L80" s="35" t="str">
        <f>IF(ISNUMBER(Sluttrapport!AA46),ABS(Sluttrapport!AA46),"")</f>
        <v/>
      </c>
      <c r="M80" s="35" t="str">
        <f>IF(ISNUMBER(Sluttrapport!L46),ABS(Sluttrapport!L46),"")</f>
        <v/>
      </c>
      <c r="N80" s="11"/>
      <c r="O80" s="11"/>
      <c r="P80" s="11"/>
      <c r="Q80" s="1"/>
      <c r="R80" s="1"/>
      <c r="S80" s="1"/>
      <c r="T80" s="1"/>
      <c r="U80" s="1"/>
    </row>
    <row r="90" spans="1:1">
      <c r="A90" s="134" t="s">
        <v>119</v>
      </c>
    </row>
    <row r="91" spans="1:1">
      <c r="A91" s="134" t="s">
        <v>118</v>
      </c>
    </row>
    <row r="92" spans="1:1">
      <c r="A92" s="134" t="s">
        <v>65</v>
      </c>
    </row>
    <row r="93" spans="1:1">
      <c r="A93" s="134" t="s">
        <v>117</v>
      </c>
    </row>
  </sheetData>
  <mergeCells count="32">
    <mergeCell ref="N67:O67"/>
    <mergeCell ref="K56:M56"/>
    <mergeCell ref="A72:B72"/>
    <mergeCell ref="A56:B57"/>
    <mergeCell ref="A58:B58"/>
    <mergeCell ref="N58:O58"/>
    <mergeCell ref="N62:O62"/>
    <mergeCell ref="N63:O63"/>
    <mergeCell ref="N64:O64"/>
    <mergeCell ref="N65:O65"/>
    <mergeCell ref="N66:O66"/>
    <mergeCell ref="N59:O59"/>
    <mergeCell ref="N60:O60"/>
    <mergeCell ref="N61:O61"/>
    <mergeCell ref="A59:B59"/>
    <mergeCell ref="A60:B60"/>
    <mergeCell ref="O3:Q3"/>
    <mergeCell ref="A76:B76"/>
    <mergeCell ref="A75:B75"/>
    <mergeCell ref="A68:B68"/>
    <mergeCell ref="A61:B61"/>
    <mergeCell ref="A62:B62"/>
    <mergeCell ref="A63:B63"/>
    <mergeCell ref="A64:B64"/>
    <mergeCell ref="A65:B65"/>
    <mergeCell ref="A66:B66"/>
    <mergeCell ref="A67:B67"/>
    <mergeCell ref="A69:B69"/>
    <mergeCell ref="A70:B70"/>
    <mergeCell ref="A71:B71"/>
    <mergeCell ref="A73:B73"/>
    <mergeCell ref="A74:B74"/>
  </mergeCells>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sheetPr codeName="Ark2"/>
  <dimension ref="A1:G16"/>
  <sheetViews>
    <sheetView workbookViewId="0">
      <selection activeCell="A8" sqref="A8"/>
    </sheetView>
  </sheetViews>
  <sheetFormatPr baseColWidth="10" defaultRowHeight="12.75"/>
  <cols>
    <col min="1" max="1" width="127.5703125" style="140" customWidth="1"/>
  </cols>
  <sheetData>
    <row r="1" spans="1:7">
      <c r="A1" s="148" t="s">
        <v>212</v>
      </c>
      <c r="B1" s="40"/>
      <c r="C1" s="40"/>
    </row>
    <row r="2" spans="1:7">
      <c r="A2" s="149" t="str">
        <f>" #T1: "&amp; TEXT(Sluttrapport!P4,"dd.mm.åååå ")&amp;TEXT(Sluttrapport!O9,"tt:mm")&amp;" #T2: "&amp; TEXT(Sluttrapport!P4,"dd.mm.åååå ")&amp;TEXT(Sluttrapport!O10,"tt:mm") &amp;" #H1: " &amp; Sluttrapport!W9 &amp;" #H2: " &amp; Sluttrapport!W10 &amp; " #SerNr: " &amp; Sluttrapport!F14 &amp;" #QuExt " &amp; TEXT(Sluttrapport!AG16,"0,000")  &amp;" #QmExt "&amp; TEXT(Sluttrapport!AO9,"0,000")  &amp;" #Br: "&amp; TEXT(Sluttrapport!AF9,"0,000")  &amp;" #A: "&amp; TEXT(Sluttrapport!AF10,"0,000")</f>
        <v xml:space="preserve"> #T1: 00.01.1900 00:00 #T2: 00.01.1900 00:00 #H1:  #H2:  #SerNr:  #QuExt 259,364 #QmExt 0,000 #Br: 0,000 #A: 0,000</v>
      </c>
      <c r="B2" s="40"/>
      <c r="C2" s="40"/>
      <c r="E2" s="364" t="s">
        <v>166</v>
      </c>
      <c r="F2" s="365"/>
      <c r="G2" s="366"/>
    </row>
    <row r="3" spans="1:7">
      <c r="A3" s="136" t="str">
        <f>"Kommentar: " &amp; Sluttrapport!F20</f>
        <v xml:space="preserve">Kommentar: </v>
      </c>
      <c r="B3" s="40"/>
      <c r="C3" s="40"/>
    </row>
    <row r="4" spans="1:7">
      <c r="A4" s="137" t="str">
        <f>"HMS: " &amp; Sluttrapport!F19</f>
        <v xml:space="preserve">HMS: </v>
      </c>
      <c r="B4" s="40"/>
      <c r="C4" s="40"/>
    </row>
    <row r="5" spans="1:7">
      <c r="A5" s="138" t="str">
        <f>"Målested:   "&amp;Sluttrapport!F18</f>
        <v xml:space="preserve">Målested:   </v>
      </c>
      <c r="B5" s="40"/>
      <c r="C5" s="40"/>
    </row>
    <row r="6" spans="1:7">
      <c r="A6" s="137" t="str">
        <f>"Målemetode:   "&amp;Sluttrapport!F13</f>
        <v xml:space="preserve">Målemetode:   </v>
      </c>
      <c r="B6" s="40"/>
      <c r="C6" s="40"/>
    </row>
    <row r="7" spans="1:7">
      <c r="A7" s="137" t="str">
        <f>"Vst:   "&amp;ROUND(Sluttrapport!F9,3) &amp;" m"</f>
        <v>Vst:   0 m</v>
      </c>
      <c r="B7" s="40"/>
      <c r="C7" s="40"/>
    </row>
    <row r="8" spans="1:7">
      <c r="A8" s="137" t="str">
        <f>"Gj.snitt hastighet:   " &amp;ROUND(Sluttrapport!AF13,3)&amp;"   m/s"&amp;"  \    Maxhastighet:   "&amp;ROUND(Sluttrapport!AF14,3)&amp; "  m/s"</f>
        <v>Gj.snitt hastighet:   0   m/s  \    Maxhastighet:   0  m/s</v>
      </c>
      <c r="B8" s="40"/>
      <c r="C8" s="40"/>
    </row>
    <row r="9" spans="1:7">
      <c r="A9" s="137" t="str">
        <f>"Gj.snitt dybde:   " &amp;ROUND(Sluttrapport!AF11,2)&amp;"  m" &amp;  " \ Max dyp:   "&amp;ROUND(Sluttrapport!AF12,2)&amp; "   m"</f>
        <v>Gj.snitt dybde:   0  m \ Max dyp:   0   m</v>
      </c>
      <c r="B9" s="40"/>
      <c r="C9" s="40"/>
    </row>
    <row r="10" spans="1:7">
      <c r="A10" s="137" t="str">
        <f>"MB Test:   Loop: "&amp;Sluttrapport!AZ15 &amp; " Stasj: " &amp; Sluttrapport!AZ16</f>
        <v xml:space="preserve">MB Test:   Loop:  Stasj: </v>
      </c>
      <c r="B10" s="40"/>
      <c r="C10" s="40"/>
    </row>
    <row r="11" spans="1:7">
      <c r="A11" s="137" t="str">
        <f>"Extrap:   "&amp; Sluttrapport!AD15</f>
        <v xml:space="preserve">Extrap:   </v>
      </c>
      <c r="B11" s="40"/>
      <c r="C11" s="40"/>
    </row>
    <row r="12" spans="1:7">
      <c r="A12" s="137" t="str">
        <f>"Kvalitet:   "&amp;Sluttrapport!$J$73</f>
        <v>Kvalitet:   Dårlig</v>
      </c>
      <c r="B12" s="40"/>
      <c r="C12" s="41"/>
    </row>
    <row r="13" spans="1:7" ht="15">
      <c r="A13" s="43" t="str">
        <f>"Kurve pr d.d:  "&amp; ROUND(Sluttrapport!$AO$15,2) &amp; " %"</f>
        <v>Kurve pr d.d:  0 %</v>
      </c>
      <c r="B13" s="40"/>
      <c r="C13" s="42"/>
    </row>
    <row r="14" spans="1:7" ht="15">
      <c r="A14" s="44" t="str">
        <f>"Ekstrapolering:  " &amp;ROUND(100-Sluttrapport!AO12,2)&amp; " %"</f>
        <v>Ekstrapolering:  100 %</v>
      </c>
      <c r="B14" s="40"/>
      <c r="C14" s="40"/>
    </row>
    <row r="15" spans="1:7" ht="15">
      <c r="A15" s="43" t="e">
        <f>"St.avvik:  " &amp;ROUND(Kvalitetsbeskrivelse!P66,3)&amp; "  \ CV:  " &amp;ROUND(Kvalitetsbeskrivelse!C69,2)</f>
        <v>#DIV/0!</v>
      </c>
    </row>
    <row r="16" spans="1:7">
      <c r="A16" s="139" t="str">
        <f>"Sn:" &amp;Sluttrapport!F14&amp;" \ Fw: "&amp;Sluttrapport!F15&amp;" \ Sw:"&amp;Sluttrapport!F16</f>
        <v>Sn: \ Fw:  \ Sw:</v>
      </c>
    </row>
  </sheetData>
  <mergeCells count="1">
    <mergeCell ref="E2:G2"/>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sheetPr codeName="Ark3"/>
  <dimension ref="A1:A55"/>
  <sheetViews>
    <sheetView topLeftCell="A16" workbookViewId="0">
      <selection activeCell="A67" sqref="A67"/>
    </sheetView>
  </sheetViews>
  <sheetFormatPr baseColWidth="10" defaultRowHeight="12.75"/>
  <cols>
    <col min="1" max="1" width="154.28515625" style="141" customWidth="1"/>
  </cols>
  <sheetData>
    <row r="1" spans="1:1" s="1" customFormat="1">
      <c r="A1" s="146" t="s">
        <v>201</v>
      </c>
    </row>
    <row r="2" spans="1:1" s="1" customFormat="1">
      <c r="A2" s="142" t="s">
        <v>202</v>
      </c>
    </row>
    <row r="3" spans="1:1" s="1" customFormat="1">
      <c r="A3" s="141"/>
    </row>
    <row r="4" spans="1:1" s="1" customFormat="1">
      <c r="A4" s="146" t="s">
        <v>204</v>
      </c>
    </row>
    <row r="5" spans="1:1" s="1" customFormat="1">
      <c r="A5" s="142" t="s">
        <v>203</v>
      </c>
    </row>
    <row r="6" spans="1:1" s="1" customFormat="1" ht="25.5">
      <c r="A6" s="145" t="s">
        <v>208</v>
      </c>
    </row>
    <row r="7" spans="1:1" s="1" customFormat="1">
      <c r="A7" s="145"/>
    </row>
    <row r="8" spans="1:1">
      <c r="A8" s="147" t="s">
        <v>206</v>
      </c>
    </row>
    <row r="9" spans="1:1">
      <c r="A9" s="143" t="s">
        <v>169</v>
      </c>
    </row>
    <row r="11" spans="1:1">
      <c r="A11" s="141" t="s">
        <v>189</v>
      </c>
    </row>
    <row r="12" spans="1:1">
      <c r="A12" s="141" t="s">
        <v>170</v>
      </c>
    </row>
    <row r="14" spans="1:1">
      <c r="A14" s="145" t="s">
        <v>171</v>
      </c>
    </row>
    <row r="15" spans="1:1">
      <c r="A15" s="145" t="s">
        <v>197</v>
      </c>
    </row>
    <row r="16" spans="1:1">
      <c r="A16" s="145" t="s">
        <v>198</v>
      </c>
    </row>
    <row r="17" spans="1:1">
      <c r="A17" s="145" t="s">
        <v>199</v>
      </c>
    </row>
    <row r="18" spans="1:1">
      <c r="A18" s="145" t="s">
        <v>200</v>
      </c>
    </row>
    <row r="20" spans="1:1">
      <c r="A20" s="143" t="s">
        <v>172</v>
      </c>
    </row>
    <row r="22" spans="1:1">
      <c r="A22" s="141" t="s">
        <v>190</v>
      </c>
    </row>
    <row r="23" spans="1:1">
      <c r="A23" s="141" t="s">
        <v>191</v>
      </c>
    </row>
    <row r="24" spans="1:1">
      <c r="A24" s="141" t="s">
        <v>173</v>
      </c>
    </row>
    <row r="25" spans="1:1">
      <c r="A25" s="141" t="s">
        <v>174</v>
      </c>
    </row>
    <row r="26" spans="1:1">
      <c r="A26" s="141" t="s">
        <v>175</v>
      </c>
    </row>
    <row r="27" spans="1:1" s="1" customFormat="1" ht="25.5">
      <c r="A27" s="144" t="s">
        <v>176</v>
      </c>
    </row>
    <row r="28" spans="1:1">
      <c r="A28" s="144"/>
    </row>
    <row r="29" spans="1:1">
      <c r="A29" s="143" t="s">
        <v>177</v>
      </c>
    </row>
    <row r="31" spans="1:1">
      <c r="A31" s="141" t="s">
        <v>178</v>
      </c>
    </row>
    <row r="33" spans="1:1">
      <c r="A33" s="141" t="s">
        <v>179</v>
      </c>
    </row>
    <row r="34" spans="1:1">
      <c r="A34" s="145" t="s">
        <v>192</v>
      </c>
    </row>
    <row r="35" spans="1:1">
      <c r="A35" s="145" t="s">
        <v>193</v>
      </c>
    </row>
    <row r="36" spans="1:1">
      <c r="A36" s="145" t="s">
        <v>194</v>
      </c>
    </row>
    <row r="37" spans="1:1">
      <c r="A37" s="145" t="s">
        <v>195</v>
      </c>
    </row>
    <row r="38" spans="1:1">
      <c r="A38" s="145" t="s">
        <v>196</v>
      </c>
    </row>
    <row r="40" spans="1:1">
      <c r="A40" s="141" t="s">
        <v>180</v>
      </c>
    </row>
    <row r="41" spans="1:1" ht="38.25">
      <c r="A41" s="144" t="s">
        <v>181</v>
      </c>
    </row>
    <row r="42" spans="1:1">
      <c r="A42" s="141" t="s">
        <v>182</v>
      </c>
    </row>
    <row r="43" spans="1:1">
      <c r="A43" s="141" t="s">
        <v>183</v>
      </c>
    </row>
    <row r="44" spans="1:1">
      <c r="A44" s="141" t="s">
        <v>184</v>
      </c>
    </row>
    <row r="45" spans="1:1" s="1" customFormat="1">
      <c r="A45" s="141" t="s">
        <v>185</v>
      </c>
    </row>
    <row r="47" spans="1:1">
      <c r="A47" s="143" t="s">
        <v>186</v>
      </c>
    </row>
    <row r="49" spans="1:1">
      <c r="A49" s="141" t="s">
        <v>187</v>
      </c>
    </row>
    <row r="50" spans="1:1">
      <c r="A50" s="145" t="s">
        <v>205</v>
      </c>
    </row>
    <row r="52" spans="1:1">
      <c r="A52" s="141" t="s">
        <v>188</v>
      </c>
    </row>
    <row r="54" spans="1:1">
      <c r="A54" s="143" t="s">
        <v>210</v>
      </c>
    </row>
    <row r="55" spans="1:1">
      <c r="A55" s="145" t="s">
        <v>211</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Navngitte områder</vt:lpstr>
      </vt:variant>
      <vt:variant>
        <vt:i4>34</vt:i4>
      </vt:variant>
    </vt:vector>
  </HeadingPairs>
  <TitlesOfParts>
    <vt:vector size="39" baseType="lpstr">
      <vt:lpstr>Sluttrapport</vt:lpstr>
      <vt:lpstr>MmtData</vt:lpstr>
      <vt:lpstr>Kvalitetsbeskrivelse</vt:lpstr>
      <vt:lpstr>Hysopp kommentar</vt:lpstr>
      <vt:lpstr>HJELP</vt:lpstr>
      <vt:lpstr>Sluttrapport!Bin_size</vt:lpstr>
      <vt:lpstr>Sluttrapport!BM</vt:lpstr>
      <vt:lpstr>Sluttrapport!Dist_L</vt:lpstr>
      <vt:lpstr>Sluttrapport!Dist_R</vt:lpstr>
      <vt:lpstr>Sluttrapport!dQ_percent</vt:lpstr>
      <vt:lpstr>Sluttrapport!Extrap_bottom</vt:lpstr>
      <vt:lpstr>Sluttrapport!Extrap_coeff</vt:lpstr>
      <vt:lpstr>Sluttrapport!Extrap_top</vt:lpstr>
      <vt:lpstr>Sluttrapport!krdy</vt:lpstr>
      <vt:lpstr>Sluttrapport!Kvalitet</vt:lpstr>
      <vt:lpstr>Kvalitet</vt:lpstr>
      <vt:lpstr>Sluttrapport!LeftRight</vt:lpstr>
      <vt:lpstr>Sluttrapport!Num_seconds</vt:lpstr>
      <vt:lpstr>Sluttrapport!NumEns</vt:lpstr>
      <vt:lpstr>Sluttrapport!Q_bottom</vt:lpstr>
      <vt:lpstr>Sluttrapport!Q_bt</vt:lpstr>
      <vt:lpstr>Sluttrapport!Q_edge_percent</vt:lpstr>
      <vt:lpstr>Sluttrapport!Q_gga</vt:lpstr>
      <vt:lpstr>Sluttrapport!Q_left</vt:lpstr>
      <vt:lpstr>Sluttrapport!Q_mb</vt:lpstr>
      <vt:lpstr>Sluttrapport!Q_meas_percent</vt:lpstr>
      <vt:lpstr>Sluttrapport!Q_right</vt:lpstr>
      <vt:lpstr>Sluttrapport!Q_top</vt:lpstr>
      <vt:lpstr>Sluttrapport!Q_vtg</vt:lpstr>
      <vt:lpstr>Sluttrapport!Qgga</vt:lpstr>
      <vt:lpstr>Sluttrapport!T_end</vt:lpstr>
      <vt:lpstr>Sluttrapport!T_start</vt:lpstr>
      <vt:lpstr>Sluttrapport!Tot_Q</vt:lpstr>
      <vt:lpstr>Sluttrapport!Total_A</vt:lpstr>
      <vt:lpstr>Sluttrapport!TotQ</vt:lpstr>
      <vt:lpstr>Sluttrapport!TrNo</vt:lpstr>
      <vt:lpstr>Sluttrapport!Utskriftsområde</vt:lpstr>
      <vt:lpstr>Sluttrapport!V_mean_water</vt:lpstr>
      <vt:lpstr>Sluttrapport!WM</vt:lpstr>
    </vt:vector>
  </TitlesOfParts>
  <Company>GLB</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KRDY</dc:creator>
  <cp:lastModifiedBy>Kristoffer Florvaag-Dybvik</cp:lastModifiedBy>
  <cp:lastPrinted>2015-07-10T11:06:48Z</cp:lastPrinted>
  <dcterms:created xsi:type="dcterms:W3CDTF">2001-01-03T16:38:14Z</dcterms:created>
  <dcterms:modified xsi:type="dcterms:W3CDTF">2015-09-14T11:58:23Z</dcterms:modified>
</cp:coreProperties>
</file>